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filterPrivacy="1" codeName="ThisWorkbook" autoCompressPictures="0"/>
  <xr:revisionPtr revIDLastSave="0" documentId="8_{7BD0E517-F069-44E8-9C39-BF8DFDBE5A0B}" xr6:coauthVersionLast="47" xr6:coauthVersionMax="47" xr10:uidLastSave="{00000000-0000-0000-0000-000000000000}"/>
  <bookViews>
    <workbookView xWindow="-110" yWindow="-110" windowWidth="19420" windowHeight="10300" tabRatio="788" xr2:uid="{00000000-000D-0000-FFFF-FFFF00000000}"/>
  </bookViews>
  <sheets>
    <sheet name="Calendar" sheetId="14" r:id="rId1"/>
  </sheets>
  <definedNames>
    <definedName name="Calendar10Month">Calendar!$C$137</definedName>
    <definedName name="Calendar10MonthOption">MATCH(Calendar10Month,Months,0)</definedName>
    <definedName name="Calendar10Year">Calendar!$B$137</definedName>
    <definedName name="Calendar11Month">Calendar!$C$152</definedName>
    <definedName name="Calendar11MonthOption">MATCH(Calendar11Month,Months,0)</definedName>
    <definedName name="Calendar11Year">Calendar!$B$152</definedName>
    <definedName name="Calendar12Month">Calendar!$C$166</definedName>
    <definedName name="Calendar12MonthOption">MATCH(Calendar12Month,Months,0)</definedName>
    <definedName name="Calendar12Year">Calendar!$B$166</definedName>
    <definedName name="Calendar1Month">Calendar!$C$1</definedName>
    <definedName name="Calendar1MonthOption">MATCH(Calendar1Month,Months,0)</definedName>
    <definedName name="Calendar1Year">Calendar!$B$1</definedName>
    <definedName name="Calendar2Month">Calendar!$C$15</definedName>
    <definedName name="Calendar2MonthOption">MATCH(Calendar2Month,Months,0)</definedName>
    <definedName name="Calendar2Year">Calendar!$B$15</definedName>
    <definedName name="Calendar3Month">Calendar!$C$29</definedName>
    <definedName name="Calendar3MonthOption">MATCH(Calendar3Month,Months,0)</definedName>
    <definedName name="Calendar3Year">Calendar!$B$29</definedName>
    <definedName name="Calendar4Month">Calendar!$C$43</definedName>
    <definedName name="Calendar4MonthOption">MATCH(Calendar4Month,Months,0)</definedName>
    <definedName name="Calendar4Year">Calendar!$B$43</definedName>
    <definedName name="Calendar5Month">Calendar!$C$59</definedName>
    <definedName name="Calendar5MonthOption">MATCH(Calendar5Month,Months,0)</definedName>
    <definedName name="Calendar5Year">Calendar!$B$59</definedName>
    <definedName name="Calendar6Month">Calendar!$C$73</definedName>
    <definedName name="Calendar6MonthOption">MATCH(Calendar6Month,Months,0)</definedName>
    <definedName name="Calendar6Year">Calendar!$B$73</definedName>
    <definedName name="Calendar7Month">Calendar!$C$90</definedName>
    <definedName name="Calendar7MonthOption">MATCH(Calendar7Month,Months,0)</definedName>
    <definedName name="Calendar7Year">Calendar!$B$90</definedName>
    <definedName name="Calendar8Month">Calendar!$C$108</definedName>
    <definedName name="Calendar8MonthOption">MATCH(Calendar8Month,Months,0)</definedName>
    <definedName name="Calendar8Year">Calendar!$B$108</definedName>
    <definedName name="Calendar9Month">Calendar!$C$122</definedName>
    <definedName name="Calendar9MonthOption">MATCH(Calendar9Month,Months,0)</definedName>
    <definedName name="Calendar9Year">Calendar!$B$122</definedName>
    <definedName name="ColumnTitleRegion1..H12.1">Calendar!$B$2</definedName>
    <definedName name="ColumnTitleRegion10..H54.1">Calendar!$B$44</definedName>
    <definedName name="ColumnTitleRegion11..C56.1">Calendar!$B$44</definedName>
    <definedName name="ColumnTitleRegion12..D56.1">Calendar!$D$57</definedName>
    <definedName name="ColumnTitleRegion13..H68.1">Calendar!$B$60</definedName>
    <definedName name="ColumnTitleRegion14..C70.1">Calendar!$B$60</definedName>
    <definedName name="ColumnTitleRegion15..D70.1">Calendar!$D$71</definedName>
    <definedName name="ColumnTitleRegion16..H82.1">Calendar!$B$74</definedName>
    <definedName name="ColumnTitleRegion17..C84.1">Calendar!$B$74</definedName>
    <definedName name="ColumnTitleRegion18..D84.1">Calendar!$D$88</definedName>
    <definedName name="ColumnTitleRegion19..H96.1">Calendar!$B$91</definedName>
    <definedName name="ColumnTitleRegion2..C14.1">Calendar!$B$2</definedName>
    <definedName name="ColumnTitleRegion20..C98.1">Calendar!$B$91</definedName>
    <definedName name="ColumnTitleRegion21..D98.1">Calendar!$D$106</definedName>
    <definedName name="ColumnTitleRegion22..H110.1">Calendar!$B$109</definedName>
    <definedName name="ColumnTitleRegion23..C112.1">Calendar!$B$109</definedName>
    <definedName name="ColumnTitleRegion24..D112.1">Calendar!$D$120</definedName>
    <definedName name="ColumnTitleRegion25..H124.1">Calendar!$B$123</definedName>
    <definedName name="ColumnTitleRegion26..C126.1">Calendar!$B$123</definedName>
    <definedName name="ColumnTitleRegion27..D126.1">Calendar!$D$135</definedName>
    <definedName name="ColumnTitleRegion28..H138.1">Calendar!$B$138</definedName>
    <definedName name="ColumnTitleRegion29..C140.1">Calendar!$B$138</definedName>
    <definedName name="ColumnTitleRegion3..D14.1">Calendar!$D$13</definedName>
    <definedName name="ColumnTitleRegion30..D140.1">Calendar!$D$150</definedName>
    <definedName name="ColumnTitleRegion31..H152.1">Calendar!$B$153</definedName>
    <definedName name="ColumnTitleRegion32..C154.1">Calendar!$B$153</definedName>
    <definedName name="ColumnTitleRegion33..D154.1">Calendar!$D$164</definedName>
    <definedName name="ColumnTitleRegion34..H166.1">Calendar!$B$167</definedName>
    <definedName name="ColumnTitleRegion35..C168.1">Calendar!$B$167</definedName>
    <definedName name="ColumnTitleRegion36..D168.1">Calendar!$D$178</definedName>
    <definedName name="ColumnTitleRegion4..H26.1">Calendar!$B$16</definedName>
    <definedName name="ColumnTitleRegion5..C28.1">Calendar!$B$16</definedName>
    <definedName name="ColumnTitleRegion6..D28.1">Calendar!$D$27</definedName>
    <definedName name="ColumnTitleRegion7..H40.1">Calendar!$B$30</definedName>
    <definedName name="ColumnTitleRegion8..C42.1">Calendar!$B$30</definedName>
    <definedName name="ColumnTitleRegion9..D42.1">Calendar!$D$41</definedName>
    <definedName name="Days">{0,1,2,3,4,5,6}</definedName>
    <definedName name="Months">{"January","February","March","April","May","June","July","August","September","October","November","December"}</definedName>
    <definedName name="_xlnm.Print_Area" localSheetId="0">Calendar!$B$1:$I$179</definedName>
    <definedName name="WeekdayOption">MATCH(WeekStart,Weekdays,0)+10</definedName>
    <definedName name="Weekdays">{"Monday","Tuesday","Wednesday","Thursday","Friday","Saturday","Sunday"}</definedName>
    <definedName name="WeekStart">Calendar!$B$2</definedName>
    <definedName name="WeekStartValue">IF(WeekStart="Monday",2,1)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" i="14" l="1"/>
  <c r="B15" i="14" l="1"/>
  <c r="B3" i="14" l="1" a="1"/>
  <c r="B3" i="14" s="1"/>
  <c r="B5" i="14" a="1"/>
  <c r="H5" i="14" s="1"/>
  <c r="B7" i="14" a="1"/>
  <c r="E7" i="14" s="1"/>
  <c r="B9" i="14" a="1"/>
  <c r="G9" i="14" s="1"/>
  <c r="B11" i="14" a="1"/>
  <c r="G11" i="14" s="1"/>
  <c r="B13" i="14" a="1"/>
  <c r="B13" i="14" s="1"/>
  <c r="C15" i="14"/>
  <c r="F5" i="14" l="1"/>
  <c r="B5" i="14"/>
  <c r="D5" i="14"/>
  <c r="C5" i="14"/>
  <c r="F11" i="14"/>
  <c r="D11" i="14"/>
  <c r="E5" i="14"/>
  <c r="G5" i="14"/>
  <c r="H3" i="14"/>
  <c r="H2" i="14" s="1"/>
  <c r="B19" i="14" a="1"/>
  <c r="C19" i="14" s="1"/>
  <c r="E9" i="14"/>
  <c r="B9" i="14"/>
  <c r="C3" i="14"/>
  <c r="C2" i="14" s="1"/>
  <c r="D3" i="14"/>
  <c r="D2" i="14" s="1"/>
  <c r="F9" i="14"/>
  <c r="F3" i="14"/>
  <c r="F2" i="14" s="1"/>
  <c r="E3" i="14"/>
  <c r="E2" i="14" s="1"/>
  <c r="C7" i="14"/>
  <c r="F7" i="14"/>
  <c r="G7" i="14"/>
  <c r="B25" i="14" a="1"/>
  <c r="B25" i="14" s="1"/>
  <c r="B17" i="14" a="1"/>
  <c r="B17" i="14" s="1"/>
  <c r="B16" i="14" s="1"/>
  <c r="B27" i="14" a="1"/>
  <c r="C27" i="14" s="1"/>
  <c r="B23" i="14" a="1"/>
  <c r="B23" i="14" s="1"/>
  <c r="B11" i="14"/>
  <c r="C9" i="14"/>
  <c r="H7" i="14"/>
  <c r="C11" i="14"/>
  <c r="C13" i="14"/>
  <c r="E11" i="14"/>
  <c r="B21" i="14" a="1"/>
  <c r="F21" i="14" s="1"/>
  <c r="H9" i="14"/>
  <c r="D9" i="14"/>
  <c r="H11" i="14"/>
  <c r="D7" i="14"/>
  <c r="B7" i="14"/>
  <c r="G3" i="14"/>
  <c r="G2" i="14" s="1"/>
  <c r="C29" i="14"/>
  <c r="B29" i="14"/>
  <c r="F19" i="14" l="1"/>
  <c r="H19" i="14"/>
  <c r="G19" i="14"/>
  <c r="B19" i="14"/>
  <c r="E19" i="14"/>
  <c r="D19" i="14"/>
  <c r="B43" i="14"/>
  <c r="G17" i="14"/>
  <c r="G16" i="14" s="1"/>
  <c r="F17" i="14"/>
  <c r="F16" i="14" s="1"/>
  <c r="D17" i="14"/>
  <c r="D16" i="14" s="1"/>
  <c r="D23" i="14"/>
  <c r="B27" i="14"/>
  <c r="H17" i="14"/>
  <c r="H16" i="14" s="1"/>
  <c r="H23" i="14"/>
  <c r="C17" i="14"/>
  <c r="C16" i="14" s="1"/>
  <c r="E17" i="14"/>
  <c r="E16" i="14" s="1"/>
  <c r="B21" i="14"/>
  <c r="C23" i="14"/>
  <c r="E23" i="14"/>
  <c r="G23" i="14"/>
  <c r="E25" i="14"/>
  <c r="F25" i="14"/>
  <c r="G25" i="14"/>
  <c r="F23" i="14"/>
  <c r="H25" i="14"/>
  <c r="D25" i="14"/>
  <c r="C25" i="14"/>
  <c r="C21" i="14"/>
  <c r="D21" i="14"/>
  <c r="E21" i="14"/>
  <c r="B35" i="14" a="1"/>
  <c r="B35" i="14" s="1"/>
  <c r="B41" i="14" a="1"/>
  <c r="C41" i="14" s="1"/>
  <c r="B37" i="14" a="1"/>
  <c r="H37" i="14" s="1"/>
  <c r="B33" i="14" a="1"/>
  <c r="D33" i="14" s="1"/>
  <c r="B31" i="14" a="1"/>
  <c r="G31" i="14" s="1"/>
  <c r="G30" i="14" s="1"/>
  <c r="B39" i="14" a="1"/>
  <c r="H39" i="14" s="1"/>
  <c r="G21" i="14"/>
  <c r="H21" i="14"/>
  <c r="C43" i="14"/>
  <c r="B57" i="14" l="1" a="1"/>
  <c r="C57" i="14" s="1"/>
  <c r="G35" i="14"/>
  <c r="C35" i="14"/>
  <c r="E39" i="14"/>
  <c r="B41" i="14"/>
  <c r="D39" i="14"/>
  <c r="F35" i="14"/>
  <c r="B39" i="14"/>
  <c r="E35" i="14"/>
  <c r="H33" i="14"/>
  <c r="B33" i="14"/>
  <c r="B37" i="14"/>
  <c r="F37" i="14"/>
  <c r="B31" i="14"/>
  <c r="B30" i="14" s="1"/>
  <c r="F31" i="14"/>
  <c r="F30" i="14" s="1"/>
  <c r="E31" i="14"/>
  <c r="E30" i="14" s="1"/>
  <c r="C31" i="14"/>
  <c r="C30" i="14" s="1"/>
  <c r="H35" i="14"/>
  <c r="E33" i="14"/>
  <c r="B54" i="14" a="1"/>
  <c r="E54" i="14" s="1"/>
  <c r="B59" i="14"/>
  <c r="D35" i="14"/>
  <c r="D31" i="14"/>
  <c r="D30" i="14" s="1"/>
  <c r="D37" i="14"/>
  <c r="C37" i="14"/>
  <c r="E37" i="14"/>
  <c r="G37" i="14"/>
  <c r="B52" i="14" a="1"/>
  <c r="D52" i="14" s="1"/>
  <c r="B45" i="14" a="1"/>
  <c r="G45" i="14" s="1"/>
  <c r="G44" i="14" s="1"/>
  <c r="G33" i="14"/>
  <c r="C33" i="14"/>
  <c r="H31" i="14"/>
  <c r="H30" i="14" s="1"/>
  <c r="F33" i="14"/>
  <c r="C39" i="14"/>
  <c r="F39" i="14"/>
  <c r="G39" i="14"/>
  <c r="B49" i="14" a="1"/>
  <c r="H49" i="14" s="1"/>
  <c r="B47" i="14" a="1"/>
  <c r="B47" i="14" s="1"/>
  <c r="C59" i="14"/>
  <c r="B57" i="14" l="1"/>
  <c r="H54" i="14"/>
  <c r="E52" i="14"/>
  <c r="C45" i="14"/>
  <c r="C44" i="14" s="1"/>
  <c r="G47" i="14"/>
  <c r="F47" i="14"/>
  <c r="C73" i="14"/>
  <c r="H47" i="14"/>
  <c r="G49" i="14"/>
  <c r="D47" i="14"/>
  <c r="B73" i="14"/>
  <c r="B49" i="14"/>
  <c r="B45" i="14"/>
  <c r="B44" i="14" s="1"/>
  <c r="F45" i="14"/>
  <c r="F44" i="14" s="1"/>
  <c r="C49" i="14"/>
  <c r="D49" i="14"/>
  <c r="H52" i="14"/>
  <c r="H45" i="14"/>
  <c r="H44" i="14" s="1"/>
  <c r="E45" i="14"/>
  <c r="E44" i="14" s="1"/>
  <c r="E47" i="14"/>
  <c r="F49" i="14"/>
  <c r="D45" i="14"/>
  <c r="D44" i="14" s="1"/>
  <c r="E49" i="14"/>
  <c r="C52" i="14"/>
  <c r="G52" i="14"/>
  <c r="B52" i="14"/>
  <c r="F54" i="14"/>
  <c r="B54" i="14"/>
  <c r="C54" i="14"/>
  <c r="F52" i="14"/>
  <c r="D54" i="14"/>
  <c r="G54" i="14"/>
  <c r="C47" i="14"/>
  <c r="B65" i="14" a="1"/>
  <c r="E65" i="14" s="1"/>
  <c r="B71" i="14" a="1"/>
  <c r="C71" i="14" s="1"/>
  <c r="B67" i="14" a="1"/>
  <c r="E67" i="14" s="1"/>
  <c r="B63" i="14" a="1"/>
  <c r="E63" i="14" s="1"/>
  <c r="B69" i="14" a="1"/>
  <c r="F69" i="14" s="1"/>
  <c r="B61" i="14" a="1"/>
  <c r="B61" i="14" s="1"/>
  <c r="B60" i="14" s="1"/>
  <c r="B77" i="14" l="1" a="1"/>
  <c r="B77" i="14" s="1"/>
  <c r="B88" i="14" a="1"/>
  <c r="B86" i="14" a="1"/>
  <c r="E86" i="14" s="1"/>
  <c r="B69" i="14"/>
  <c r="D65" i="14"/>
  <c r="C63" i="14"/>
  <c r="H63" i="14"/>
  <c r="B63" i="14"/>
  <c r="F65" i="14"/>
  <c r="B75" i="14" a="1"/>
  <c r="B83" i="14" a="1"/>
  <c r="D83" i="14" s="1"/>
  <c r="G63" i="14"/>
  <c r="C90" i="14"/>
  <c r="B90" i="14"/>
  <c r="F63" i="14"/>
  <c r="D63" i="14"/>
  <c r="B80" i="14" a="1"/>
  <c r="C80" i="14" s="1"/>
  <c r="H65" i="14"/>
  <c r="B71" i="14"/>
  <c r="D67" i="14"/>
  <c r="H61" i="14"/>
  <c r="H60" i="14" s="1"/>
  <c r="G69" i="14"/>
  <c r="D69" i="14"/>
  <c r="C65" i="14"/>
  <c r="G65" i="14"/>
  <c r="B65" i="14"/>
  <c r="G67" i="14"/>
  <c r="B67" i="14"/>
  <c r="C67" i="14"/>
  <c r="F61" i="14"/>
  <c r="F60" i="14" s="1"/>
  <c r="E61" i="14"/>
  <c r="E60" i="14" s="1"/>
  <c r="C61" i="14"/>
  <c r="C60" i="14" s="1"/>
  <c r="H69" i="14"/>
  <c r="G61" i="14"/>
  <c r="G60" i="14" s="1"/>
  <c r="H67" i="14"/>
  <c r="C69" i="14"/>
  <c r="F67" i="14"/>
  <c r="D61" i="14"/>
  <c r="D60" i="14" s="1"/>
  <c r="E69" i="14"/>
  <c r="C77" i="14" l="1"/>
  <c r="E77" i="14"/>
  <c r="D77" i="14"/>
  <c r="H77" i="14"/>
  <c r="F77" i="14"/>
  <c r="B106" i="14" a="1"/>
  <c r="C106" i="14" s="1"/>
  <c r="G77" i="14"/>
  <c r="C86" i="14"/>
  <c r="B86" i="14"/>
  <c r="F86" i="14"/>
  <c r="B97" i="14" a="1"/>
  <c r="D97" i="14" s="1"/>
  <c r="G83" i="14"/>
  <c r="C108" i="14"/>
  <c r="C83" i="14"/>
  <c r="H86" i="14"/>
  <c r="B102" i="14" a="1"/>
  <c r="H102" i="14" s="1"/>
  <c r="G86" i="14"/>
  <c r="D86" i="14"/>
  <c r="B88" i="14"/>
  <c r="C88" i="14"/>
  <c r="C75" i="14"/>
  <c r="C74" i="14" s="1"/>
  <c r="B75" i="14"/>
  <c r="B74" i="14" s="1"/>
  <c r="B94" i="14" a="1"/>
  <c r="B92" i="14" a="1"/>
  <c r="E75" i="14"/>
  <c r="E74" i="14" s="1"/>
  <c r="B108" i="14"/>
  <c r="B104" i="14" a="1"/>
  <c r="H104" i="14" s="1"/>
  <c r="H75" i="14"/>
  <c r="H74" i="14" s="1"/>
  <c r="F75" i="14"/>
  <c r="F74" i="14" s="1"/>
  <c r="G75" i="14"/>
  <c r="G74" i="14" s="1"/>
  <c r="D75" i="14"/>
  <c r="D74" i="14" s="1"/>
  <c r="E80" i="14"/>
  <c r="H80" i="14"/>
  <c r="F80" i="14"/>
  <c r="G80" i="14"/>
  <c r="D80" i="14"/>
  <c r="B80" i="14"/>
  <c r="B83" i="14"/>
  <c r="F83" i="14"/>
  <c r="H83" i="14"/>
  <c r="E83" i="14"/>
  <c r="B97" i="14" l="1"/>
  <c r="B106" i="14"/>
  <c r="B110" i="14" a="1"/>
  <c r="H110" i="14" s="1"/>
  <c r="H109" i="14" s="1"/>
  <c r="F97" i="14"/>
  <c r="B120" i="14" a="1"/>
  <c r="B120" i="14" s="1"/>
  <c r="G97" i="14"/>
  <c r="B114" i="14" a="1"/>
  <c r="E114" i="14" s="1"/>
  <c r="B112" i="14" a="1"/>
  <c r="B112" i="14" s="1"/>
  <c r="D102" i="14"/>
  <c r="C97" i="14"/>
  <c r="C122" i="14"/>
  <c r="E97" i="14"/>
  <c r="H97" i="14"/>
  <c r="F102" i="14"/>
  <c r="G102" i="14"/>
  <c r="C102" i="14"/>
  <c r="B104" i="14"/>
  <c r="D104" i="14"/>
  <c r="F104" i="14"/>
  <c r="C104" i="14"/>
  <c r="B122" i="14"/>
  <c r="B118" i="14" a="1"/>
  <c r="E118" i="14" s="1"/>
  <c r="B116" i="14" a="1"/>
  <c r="B116" i="14" s="1"/>
  <c r="B102" i="14"/>
  <c r="E102" i="14"/>
  <c r="E94" i="14"/>
  <c r="G94" i="14"/>
  <c r="F94" i="14"/>
  <c r="B94" i="14"/>
  <c r="H94" i="14"/>
  <c r="D94" i="14"/>
  <c r="C94" i="14"/>
  <c r="G92" i="14"/>
  <c r="G91" i="14" s="1"/>
  <c r="E92" i="14"/>
  <c r="E91" i="14" s="1"/>
  <c r="C92" i="14"/>
  <c r="C91" i="14" s="1"/>
  <c r="B92" i="14"/>
  <c r="B91" i="14" s="1"/>
  <c r="H92" i="14"/>
  <c r="H91" i="14" s="1"/>
  <c r="D92" i="14"/>
  <c r="D91" i="14" s="1"/>
  <c r="F92" i="14"/>
  <c r="F91" i="14" s="1"/>
  <c r="E104" i="14"/>
  <c r="G104" i="14"/>
  <c r="D110" i="14" l="1"/>
  <c r="D109" i="14" s="1"/>
  <c r="C110" i="14"/>
  <c r="C109" i="14" s="1"/>
  <c r="C120" i="14"/>
  <c r="D112" i="14"/>
  <c r="G110" i="14"/>
  <c r="G109" i="14" s="1"/>
  <c r="B128" i="14" a="1"/>
  <c r="C128" i="14" s="1"/>
  <c r="F110" i="14"/>
  <c r="F109" i="14" s="1"/>
  <c r="E110" i="14"/>
  <c r="E109" i="14" s="1"/>
  <c r="C112" i="14"/>
  <c r="B110" i="14"/>
  <c r="B109" i="14" s="1"/>
  <c r="B124" i="14" a="1"/>
  <c r="F124" i="14" s="1"/>
  <c r="F123" i="14" s="1"/>
  <c r="C114" i="14"/>
  <c r="B133" i="14" a="1"/>
  <c r="G133" i="14" s="1"/>
  <c r="B114" i="14"/>
  <c r="G114" i="14"/>
  <c r="H114" i="14"/>
  <c r="H112" i="14"/>
  <c r="E112" i="14"/>
  <c r="G112" i="14"/>
  <c r="F112" i="14"/>
  <c r="C137" i="14"/>
  <c r="B130" i="14" a="1"/>
  <c r="E130" i="14" s="1"/>
  <c r="D114" i="14"/>
  <c r="F114" i="14"/>
  <c r="B135" i="14" a="1"/>
  <c r="B135" i="14" s="1"/>
  <c r="B137" i="14"/>
  <c r="C116" i="14"/>
  <c r="D116" i="14"/>
  <c r="B126" i="14" a="1"/>
  <c r="F126" i="14" s="1"/>
  <c r="G116" i="14"/>
  <c r="H116" i="14"/>
  <c r="H118" i="14"/>
  <c r="G118" i="14"/>
  <c r="B118" i="14"/>
  <c r="E116" i="14"/>
  <c r="D118" i="14"/>
  <c r="F118" i="14"/>
  <c r="F116" i="14"/>
  <c r="C118" i="14"/>
  <c r="H128" i="14" l="1"/>
  <c r="E128" i="14"/>
  <c r="D128" i="14"/>
  <c r="G128" i="14"/>
  <c r="B128" i="14"/>
  <c r="F128" i="14"/>
  <c r="H124" i="14"/>
  <c r="H123" i="14" s="1"/>
  <c r="B144" i="14" a="1"/>
  <c r="D144" i="14" s="1"/>
  <c r="H133" i="14"/>
  <c r="C133" i="14"/>
  <c r="C124" i="14"/>
  <c r="C123" i="14" s="1"/>
  <c r="B130" i="14"/>
  <c r="E124" i="14"/>
  <c r="E123" i="14" s="1"/>
  <c r="B124" i="14"/>
  <c r="B123" i="14" s="1"/>
  <c r="D133" i="14"/>
  <c r="B139" i="14" a="1"/>
  <c r="F139" i="14" s="1"/>
  <c r="F138" i="14" s="1"/>
  <c r="B148" i="14" a="1"/>
  <c r="F148" i="14" s="1"/>
  <c r="B150" i="14" a="1"/>
  <c r="B150" i="14" s="1"/>
  <c r="B133" i="14"/>
  <c r="E133" i="14"/>
  <c r="D124" i="14"/>
  <c r="D123" i="14" s="1"/>
  <c r="G124" i="14"/>
  <c r="G123" i="14" s="1"/>
  <c r="H126" i="14"/>
  <c r="B146" i="14" a="1"/>
  <c r="C146" i="14" s="1"/>
  <c r="E126" i="14"/>
  <c r="B152" i="14"/>
  <c r="G130" i="14"/>
  <c r="D130" i="14"/>
  <c r="C152" i="14"/>
  <c r="H130" i="14"/>
  <c r="F133" i="14"/>
  <c r="F130" i="14"/>
  <c r="C135" i="14"/>
  <c r="B141" i="14" a="1"/>
  <c r="G141" i="14" s="1"/>
  <c r="D126" i="14"/>
  <c r="C130" i="14"/>
  <c r="G126" i="14"/>
  <c r="C126" i="14"/>
  <c r="B126" i="14"/>
  <c r="B144" i="14" l="1"/>
  <c r="C144" i="14"/>
  <c r="H144" i="14"/>
  <c r="E144" i="14"/>
  <c r="F144" i="14"/>
  <c r="G144" i="14"/>
  <c r="D139" i="14"/>
  <c r="D138" i="14" s="1"/>
  <c r="C139" i="14"/>
  <c r="C138" i="14" s="1"/>
  <c r="H139" i="14"/>
  <c r="H138" i="14" s="1"/>
  <c r="E139" i="14"/>
  <c r="E138" i="14" s="1"/>
  <c r="H146" i="14"/>
  <c r="G146" i="14"/>
  <c r="G148" i="14"/>
  <c r="E148" i="14"/>
  <c r="B164" i="14" a="1"/>
  <c r="B164" i="14" s="1"/>
  <c r="B156" i="14" a="1"/>
  <c r="F156" i="14" s="1"/>
  <c r="B148" i="14"/>
  <c r="G139" i="14"/>
  <c r="G138" i="14" s="1"/>
  <c r="H148" i="14"/>
  <c r="B139" i="14"/>
  <c r="B138" i="14" s="1"/>
  <c r="C166" i="14"/>
  <c r="B158" i="14" a="1"/>
  <c r="B158" i="14" s="1"/>
  <c r="C150" i="14"/>
  <c r="B160" i="14" a="1"/>
  <c r="B160" i="14" s="1"/>
  <c r="D148" i="14"/>
  <c r="C148" i="14"/>
  <c r="B166" i="14"/>
  <c r="B162" i="14" a="1"/>
  <c r="F162" i="14" s="1"/>
  <c r="B146" i="14"/>
  <c r="E146" i="14"/>
  <c r="B141" i="14"/>
  <c r="B154" i="14" a="1"/>
  <c r="B154" i="14" s="1"/>
  <c r="B153" i="14" s="1"/>
  <c r="E141" i="14"/>
  <c r="F146" i="14"/>
  <c r="D146" i="14"/>
  <c r="H141" i="14"/>
  <c r="F141" i="14"/>
  <c r="D141" i="14"/>
  <c r="C141" i="14"/>
  <c r="H156" i="14" l="1"/>
  <c r="B176" i="14" a="1"/>
  <c r="C176" i="14" s="1"/>
  <c r="C164" i="14"/>
  <c r="D156" i="14"/>
  <c r="E156" i="14"/>
  <c r="B156" i="14"/>
  <c r="G156" i="14"/>
  <c r="C156" i="14"/>
  <c r="D158" i="14"/>
  <c r="G158" i="14"/>
  <c r="H158" i="14"/>
  <c r="C158" i="14"/>
  <c r="E158" i="14"/>
  <c r="F158" i="14"/>
  <c r="B168" i="14" a="1"/>
  <c r="D168" i="14" s="1"/>
  <c r="D167" i="14" s="1"/>
  <c r="B172" i="14" a="1"/>
  <c r="B172" i="14" s="1"/>
  <c r="D154" i="14"/>
  <c r="D153" i="14" s="1"/>
  <c r="F160" i="14"/>
  <c r="B170" i="14" a="1"/>
  <c r="G170" i="14" s="1"/>
  <c r="G162" i="14"/>
  <c r="B174" i="14" a="1"/>
  <c r="F174" i="14" s="1"/>
  <c r="E154" i="14"/>
  <c r="E153" i="14" s="1"/>
  <c r="G160" i="14"/>
  <c r="D162" i="14"/>
  <c r="E160" i="14"/>
  <c r="H160" i="14"/>
  <c r="H162" i="14"/>
  <c r="B178" i="14" a="1"/>
  <c r="C178" i="14" s="1"/>
  <c r="H154" i="14"/>
  <c r="H153" i="14" s="1"/>
  <c r="F154" i="14"/>
  <c r="F153" i="14" s="1"/>
  <c r="C160" i="14"/>
  <c r="D160" i="14"/>
  <c r="C162" i="14"/>
  <c r="B162" i="14"/>
  <c r="C154" i="14"/>
  <c r="C153" i="14" s="1"/>
  <c r="G154" i="14"/>
  <c r="G153" i="14" s="1"/>
  <c r="E162" i="14"/>
  <c r="E176" i="14" l="1"/>
  <c r="G176" i="14"/>
  <c r="F176" i="14"/>
  <c r="B176" i="14"/>
  <c r="D176" i="14"/>
  <c r="H176" i="14"/>
  <c r="C174" i="14"/>
  <c r="C168" i="14"/>
  <c r="C167" i="14" s="1"/>
  <c r="G168" i="14"/>
  <c r="G167" i="14" s="1"/>
  <c r="H168" i="14"/>
  <c r="H167" i="14" s="1"/>
  <c r="B168" i="14"/>
  <c r="B167" i="14" s="1"/>
  <c r="H174" i="14"/>
  <c r="E168" i="14"/>
  <c r="E167" i="14" s="1"/>
  <c r="F168" i="14"/>
  <c r="F167" i="14" s="1"/>
  <c r="B174" i="14"/>
  <c r="D172" i="14"/>
  <c r="H172" i="14"/>
  <c r="E172" i="14"/>
  <c r="F172" i="14"/>
  <c r="C172" i="14"/>
  <c r="G172" i="14"/>
  <c r="C170" i="14"/>
  <c r="H170" i="14"/>
  <c r="E170" i="14"/>
  <c r="B170" i="14"/>
  <c r="F170" i="14"/>
  <c r="D170" i="14"/>
  <c r="B178" i="14"/>
  <c r="D174" i="14"/>
  <c r="G174" i="14"/>
  <c r="E174" i="14"/>
</calcChain>
</file>

<file path=xl/sharedStrings.xml><?xml version="1.0" encoding="utf-8"?>
<sst xmlns="http://schemas.openxmlformats.org/spreadsheetml/2006/main" count="140" uniqueCount="116">
  <si>
    <t>August</t>
  </si>
  <si>
    <t>MONDAY</t>
  </si>
  <si>
    <t xml:space="preserve">Key </t>
  </si>
  <si>
    <t>Forum Meeting</t>
  </si>
  <si>
    <t>B</t>
  </si>
  <si>
    <t>Board of Trustees Meetings</t>
  </si>
  <si>
    <t>Training</t>
  </si>
  <si>
    <t>P&amp;R</t>
  </si>
  <si>
    <t>People &amp; Remuneration</t>
  </si>
  <si>
    <t>Spring Election</t>
  </si>
  <si>
    <t>A&amp;R</t>
  </si>
  <si>
    <t>Audit &amp; Risk</t>
  </si>
  <si>
    <t>Faculty Forum</t>
  </si>
  <si>
    <t>G&amp;A</t>
  </si>
  <si>
    <t xml:space="preserve">Governance &amp; Appointments </t>
  </si>
  <si>
    <t>All training goes live</t>
  </si>
  <si>
    <t>ASV</t>
  </si>
  <si>
    <t xml:space="preserve">MSL </t>
  </si>
  <si>
    <t>MSL</t>
  </si>
  <si>
    <t>Prep Week</t>
  </si>
  <si>
    <t>SUSW</t>
  </si>
  <si>
    <t>Summer Election</t>
  </si>
  <si>
    <t>Candidate briefing</t>
  </si>
  <si>
    <t>Notes:</t>
  </si>
  <si>
    <t>Autumn Election</t>
  </si>
  <si>
    <t>Scrutiny Panel</t>
  </si>
  <si>
    <t>Motion/Funding</t>
  </si>
  <si>
    <t>Student Council</t>
  </si>
  <si>
    <t>Student Forum</t>
  </si>
  <si>
    <t>Social</t>
  </si>
  <si>
    <t>Impact meeting ?</t>
  </si>
  <si>
    <t xml:space="preserve">Autumn Elections Noms open </t>
  </si>
  <si>
    <t>Welcome Week begins</t>
  </si>
  <si>
    <t>End of Welcome Week</t>
  </si>
  <si>
    <t>Week1</t>
  </si>
  <si>
    <t xml:space="preserve">Start of Term1 </t>
  </si>
  <si>
    <t xml:space="preserve">Autumn Elections Noms close </t>
  </si>
  <si>
    <t>Week 2</t>
  </si>
  <si>
    <t xml:space="preserve">Autumn Elections Vote Open </t>
  </si>
  <si>
    <t xml:space="preserve">Autumn Elections Vote Close </t>
  </si>
  <si>
    <t>Week 3</t>
  </si>
  <si>
    <t>Week 4</t>
  </si>
  <si>
    <t>motion deadline for student council (1)</t>
  </si>
  <si>
    <t>Week 5</t>
  </si>
  <si>
    <t>Steering Group Forum Meeting (1)</t>
  </si>
  <si>
    <t>Week 6</t>
  </si>
  <si>
    <t>Sustainability Forum (1)</t>
  </si>
  <si>
    <t>L+D (1)</t>
  </si>
  <si>
    <t>Welfare Forum (1)</t>
  </si>
  <si>
    <t>Academic Forum (1)</t>
  </si>
  <si>
    <t>Operations Forum (1)</t>
  </si>
  <si>
    <t>Week 7</t>
  </si>
  <si>
    <t>Student council papers (1)</t>
  </si>
  <si>
    <t>SSLC Chair Networking (1)</t>
  </si>
  <si>
    <t>SSLC rep drop in session (1)</t>
  </si>
  <si>
    <t>Week 8</t>
  </si>
  <si>
    <t>Student council meeting (1)</t>
  </si>
  <si>
    <t>Week 9</t>
  </si>
  <si>
    <t>ASV voting opens (1)</t>
  </si>
  <si>
    <t>Scrutiny Panel (1) 2-4</t>
  </si>
  <si>
    <t>ASV vote closes (1)</t>
  </si>
  <si>
    <t xml:space="preserve">Week 10 </t>
  </si>
  <si>
    <t>End of term 1</t>
  </si>
  <si>
    <t xml:space="preserve">Online SSLC chiars network online </t>
  </si>
  <si>
    <t>week 1</t>
  </si>
  <si>
    <t xml:space="preserve">Start of Term 2 </t>
  </si>
  <si>
    <t>Spring officer election noms open</t>
  </si>
  <si>
    <t>week 2</t>
  </si>
  <si>
    <t>motion deadline for student council (2)</t>
  </si>
  <si>
    <t>Steering Group Forum Meeting (2)</t>
  </si>
  <si>
    <t>week 3</t>
  </si>
  <si>
    <t>Welfare Forum (2)</t>
  </si>
  <si>
    <t>Operations Forum (2)</t>
  </si>
  <si>
    <t>Sustainability forum (2)</t>
  </si>
  <si>
    <t>L+D (2)</t>
  </si>
  <si>
    <t>SSLC chair networks in-person (2)</t>
  </si>
  <si>
    <t>Academic Forum (2)</t>
  </si>
  <si>
    <t>SSLC rep drop in session (2)</t>
  </si>
  <si>
    <t>week4</t>
  </si>
  <si>
    <t>Student council papers (2)</t>
  </si>
  <si>
    <t>week 5</t>
  </si>
  <si>
    <t>Student council (2)</t>
  </si>
  <si>
    <t>SSLC Chairs networking (3)</t>
  </si>
  <si>
    <t>SSLC Rep drop in session (3)</t>
  </si>
  <si>
    <t>week 6</t>
  </si>
  <si>
    <t>Spring officer elections noms close</t>
  </si>
  <si>
    <t>ASV Vote opens (2)</t>
  </si>
  <si>
    <t>ASV Vote closes (2)</t>
  </si>
  <si>
    <t>week 7</t>
  </si>
  <si>
    <t>week 8</t>
  </si>
  <si>
    <t>Spring officer Election Prep Week starts</t>
  </si>
  <si>
    <t xml:space="preserve">Spring officer Election prep week ends </t>
  </si>
  <si>
    <t>week 9</t>
  </si>
  <si>
    <t xml:space="preserve">Spring officer election voting opens </t>
  </si>
  <si>
    <t>Scrutiny Panel (2) 2-4</t>
  </si>
  <si>
    <t>Spring officer election voting closes</t>
  </si>
  <si>
    <t>week 10</t>
  </si>
  <si>
    <t>End of term 2</t>
  </si>
  <si>
    <t xml:space="preserve">motion deadline for student council (3) ? </t>
  </si>
  <si>
    <t>Steering Group Forum Meeting (3)</t>
  </si>
  <si>
    <t>Start of term 3</t>
  </si>
  <si>
    <t>Forums occur at direction of the steering group : Sustainability, L+D, Welfare, Academic and Operations</t>
  </si>
  <si>
    <r>
      <rPr>
        <sz val="11"/>
        <color rgb="FF000000"/>
        <rFont val="Arial"/>
        <scheme val="major"/>
      </rPr>
      <t xml:space="preserve"> </t>
    </r>
    <r>
      <rPr>
        <b/>
        <sz val="36"/>
        <color rgb="FF000000"/>
        <rFont val="Arial"/>
        <scheme val="major"/>
      </rPr>
      <t xml:space="preserve">  -&gt;</t>
    </r>
  </si>
  <si>
    <r>
      <rPr>
        <sz val="11"/>
        <color rgb="FF000000"/>
        <rFont val="Arial"/>
        <scheme val="major"/>
      </rPr>
      <t xml:space="preserve">  </t>
    </r>
    <r>
      <rPr>
        <b/>
        <sz val="36"/>
        <color rgb="FF000000"/>
        <rFont val="Arial"/>
        <scheme val="major"/>
      </rPr>
      <t xml:space="preserve"> -&gt;</t>
    </r>
  </si>
  <si>
    <t>Student council papers (3)</t>
  </si>
  <si>
    <t>Student council (3)</t>
  </si>
  <si>
    <t>SSLC Chair Networking session (4)</t>
  </si>
  <si>
    <t>SSLC Rep drop in session (4)</t>
  </si>
  <si>
    <t>ASV vote opens (3)</t>
  </si>
  <si>
    <t>ASV Vote closes (3)</t>
  </si>
  <si>
    <t>SSLC Chair Networking session (5)</t>
  </si>
  <si>
    <t>End of term 3</t>
  </si>
  <si>
    <t xml:space="preserve">Union Awards Evening </t>
  </si>
  <si>
    <t xml:space="preserve">Course rep Welcome </t>
  </si>
  <si>
    <t xml:space="preserve">Week 9 </t>
  </si>
  <si>
    <t xml:space="preserve">Housing Day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</si>
</sst>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£&quot;* #,##0_-;\-&quot;£&quot;* #,##0_-;_-&quot;£&quot;* &quot;-&quot;_-;_-@_-"/>
    <numFmt numFmtId="44" formatCode="_-&quot;£&quot;* #,##0.00_-;\-&quot;£&quot;* #,##0.00_-;_-&quot;£&quot;* &quot;-&quot;??_-;_-@_-"/>
    <numFmt numFmtId="164" formatCode="_(* #,##0_);_(* \(#,##0\);_(* &quot;-&quot;_);_(@_)"/>
    <numFmt numFmtId="165" formatCode="_(* #,##0.00_);_(* \(#,##0.00\);_(* &quot;-&quot;??_);_(@_)"/>
    <numFmt numFmtId="166" formatCode="dd"/>
    <numFmt numFmtId="167" formatCode="[$-F800]dddd\,\ mmmm\ dd\,\ yyyy"/>
  </numFmts>
  <fonts count="39" x14ac:knownFonts="1">
    <font>
      <sz val="11"/>
      <name val="Trebuchet MS"/>
      <family val="2"/>
      <scheme val="minor"/>
    </font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sz val="8"/>
      <name val="Arial"/>
      <family val="2"/>
    </font>
    <font>
      <sz val="10"/>
      <name val="Century Gothic"/>
      <family val="2"/>
    </font>
    <font>
      <b/>
      <sz val="11"/>
      <color theme="0"/>
      <name val="Trebuchet MS"/>
      <family val="2"/>
      <scheme val="minor"/>
    </font>
    <font>
      <b/>
      <sz val="14"/>
      <color theme="0"/>
      <name val="Trebuchet MS"/>
      <family val="2"/>
      <scheme val="minor"/>
    </font>
    <font>
      <b/>
      <sz val="28"/>
      <color theme="0"/>
      <name val="Arial"/>
      <family val="2"/>
      <scheme val="major"/>
    </font>
    <font>
      <sz val="36"/>
      <color theme="4" tint="-0.24994659260841701"/>
      <name val="Trebuchet MS"/>
      <family val="2"/>
      <scheme val="minor"/>
    </font>
    <font>
      <b/>
      <sz val="11"/>
      <color theme="3"/>
      <name val="Arial"/>
      <family val="2"/>
      <scheme val="major"/>
    </font>
    <font>
      <sz val="16"/>
      <color theme="1"/>
      <name val="Trebuchet MS"/>
      <family val="2"/>
      <scheme val="minor"/>
    </font>
    <font>
      <b/>
      <sz val="11"/>
      <color theme="0"/>
      <name val="Arial"/>
      <family val="2"/>
      <scheme val="major"/>
    </font>
    <font>
      <sz val="11"/>
      <name val="Trebuchet MS"/>
      <family val="2"/>
      <scheme val="minor"/>
    </font>
    <font>
      <sz val="11"/>
      <color theme="1"/>
      <name val="Arial"/>
      <family val="2"/>
      <scheme val="major"/>
    </font>
    <font>
      <sz val="11"/>
      <color indexed="63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i/>
      <sz val="11"/>
      <color theme="3" tint="-0.24994659260841701"/>
      <name val="Trebuchet MS"/>
      <family val="2"/>
      <scheme val="minor"/>
    </font>
    <font>
      <sz val="11"/>
      <color rgb="FF006100"/>
      <name val="Trebuchet MS"/>
      <family val="2"/>
      <scheme val="minor"/>
    </font>
    <font>
      <sz val="11"/>
      <color rgb="FF9C0006"/>
      <name val="Trebuchet MS"/>
      <family val="2"/>
      <scheme val="minor"/>
    </font>
    <font>
      <sz val="11"/>
      <color rgb="FF9C5700"/>
      <name val="Trebuchet MS"/>
      <family val="2"/>
      <scheme val="minor"/>
    </font>
    <font>
      <sz val="11"/>
      <color rgb="FF3F3F76"/>
      <name val="Trebuchet MS"/>
      <family val="2"/>
      <scheme val="minor"/>
    </font>
    <font>
      <b/>
      <sz val="11"/>
      <color rgb="FF3F3F3F"/>
      <name val="Trebuchet MS"/>
      <family val="2"/>
      <scheme val="minor"/>
    </font>
    <font>
      <b/>
      <sz val="11"/>
      <color rgb="FFFA7D00"/>
      <name val="Trebuchet MS"/>
      <family val="2"/>
      <scheme val="minor"/>
    </font>
    <font>
      <sz val="11"/>
      <color rgb="FFFA7D00"/>
      <name val="Trebuchet MS"/>
      <family val="2"/>
      <scheme val="minor"/>
    </font>
    <font>
      <sz val="11"/>
      <color rgb="FFFF0000"/>
      <name val="Trebuchet MS"/>
      <family val="2"/>
      <scheme val="minor"/>
    </font>
    <font>
      <sz val="11"/>
      <color theme="0"/>
      <name val="Trebuchet MS"/>
      <family val="2"/>
      <scheme val="minor"/>
    </font>
    <font>
      <sz val="11"/>
      <color rgb="FFFFFFFF"/>
      <name val="Arial"/>
      <family val="2"/>
    </font>
    <font>
      <sz val="8"/>
      <color theme="1"/>
      <name val="Arial"/>
      <family val="2"/>
    </font>
    <font>
      <sz val="9"/>
      <color rgb="FFFFFFFF"/>
      <name val="Arial"/>
      <family val="2"/>
    </font>
    <font>
      <b/>
      <sz val="10"/>
      <color rgb="FFFCF5FC"/>
      <name val="Arial"/>
      <family val="2"/>
    </font>
    <font>
      <b/>
      <sz val="9"/>
      <color theme="1"/>
      <name val="Arial"/>
      <family val="2"/>
    </font>
    <font>
      <sz val="11"/>
      <name val="Arial"/>
      <family val="2"/>
      <scheme val="major"/>
    </font>
    <font>
      <sz val="11"/>
      <color theme="1"/>
      <name val="Calibri"/>
      <family val="2"/>
    </font>
    <font>
      <sz val="14"/>
      <color theme="1"/>
      <name val="Arial"/>
      <family val="2"/>
      <scheme val="major"/>
    </font>
    <font>
      <sz val="11"/>
      <color rgb="FF000000"/>
      <name val="Trebuchet MS"/>
      <scheme val="minor"/>
    </font>
    <font>
      <sz val="11"/>
      <color rgb="FF000000"/>
      <name val="Arial"/>
      <scheme val="major"/>
    </font>
    <font>
      <b/>
      <sz val="36"/>
      <color rgb="FF000000"/>
      <name val="Arial"/>
      <scheme val="major"/>
    </font>
    <font>
      <sz val="12"/>
      <color rgb="FF000000"/>
      <name val="Arial"/>
      <scheme val="major"/>
    </font>
    <font>
      <sz val="36"/>
      <color theme="1"/>
      <name val="Trebuchet MS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 style="thick">
        <color theme="0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 style="thin">
        <color theme="0" tint="-0.14993743705557422"/>
      </right>
      <top style="thin">
        <color theme="0" tint="-0.14996795556505021"/>
      </top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/>
      <right/>
      <top style="thin">
        <color theme="4" tint="-0.24994659260841701"/>
      </top>
      <bottom style="double">
        <color theme="4" tint="-0.2499465926084170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1">
    <xf numFmtId="0" fontId="0" fillId="0" borderId="0" applyFill="0" applyBorder="0" applyProtection="0"/>
    <xf numFmtId="0" fontId="14" fillId="3" borderId="0" applyNumberFormat="0" applyBorder="0" applyAlignment="0" applyProtection="0"/>
    <xf numFmtId="0" fontId="8" fillId="0" borderId="0" applyNumberFormat="0" applyFill="0" applyProtection="0">
      <alignment horizontal="left" indent="3"/>
    </xf>
    <xf numFmtId="0" fontId="5" fillId="4" borderId="1" applyNumberFormat="0" applyAlignment="0" applyProtection="0"/>
    <xf numFmtId="0" fontId="6" fillId="5" borderId="2" applyNumberFormat="0" applyProtection="0">
      <alignment vertical="center"/>
    </xf>
    <xf numFmtId="166" fontId="10" fillId="0" borderId="8" applyFill="0" applyProtection="0">
      <alignment horizontal="left" vertical="center" wrapText="1" indent="1"/>
    </xf>
    <xf numFmtId="166" fontId="13" fillId="0" borderId="5" applyFill="0" applyProtection="0">
      <alignment horizontal="left" vertical="top" wrapText="1" indent="1"/>
    </xf>
    <xf numFmtId="166" fontId="2" fillId="0" borderId="0" applyNumberFormat="0" applyFill="0" applyProtection="0">
      <alignment horizontal="left" vertical="top" wrapText="1" indent="1"/>
    </xf>
    <xf numFmtId="166" fontId="12" fillId="0" borderId="7" applyNumberFormat="0" applyFill="0" applyProtection="0">
      <alignment horizontal="left" vertical="center" wrapText="1" indent="1"/>
    </xf>
    <xf numFmtId="0" fontId="7" fillId="6" borderId="0" applyNumberFormat="0" applyBorder="0" applyProtection="0">
      <alignment horizontal="center"/>
    </xf>
    <xf numFmtId="0" fontId="11" fillId="7" borderId="3" applyNumberFormat="0" applyProtection="0">
      <alignment horizontal="left" vertical="center" indent="1"/>
    </xf>
    <xf numFmtId="0" fontId="11" fillId="6" borderId="3" applyNumberFormat="0" applyProtection="0">
      <alignment horizontal="left" indent="1"/>
    </xf>
    <xf numFmtId="0" fontId="9" fillId="0" borderId="0" applyNumberFormat="0" applyFill="0" applyBorder="0" applyAlignment="0" applyProtection="0"/>
    <xf numFmtId="0" fontId="12" fillId="8" borderId="9" applyNumberFormat="0" applyFont="0" applyAlignment="0" applyProtection="0"/>
    <xf numFmtId="0" fontId="16" fillId="0" borderId="0" applyNumberFormat="0" applyFill="0" applyBorder="0" applyAlignment="0" applyProtection="0"/>
    <xf numFmtId="0" fontId="15" fillId="0" borderId="10" applyNumberFormat="0" applyFill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12" applyNumberFormat="0" applyAlignment="0" applyProtection="0"/>
    <xf numFmtId="0" fontId="21" fillId="13" borderId="13" applyNumberFormat="0" applyAlignment="0" applyProtection="0"/>
    <xf numFmtId="0" fontId="22" fillId="13" borderId="12" applyNumberFormat="0" applyAlignment="0" applyProtection="0"/>
    <xf numFmtId="0" fontId="23" fillId="0" borderId="14" applyNumberFormat="0" applyFill="0" applyAlignment="0" applyProtection="0"/>
    <xf numFmtId="0" fontId="5" fillId="14" borderId="15" applyNumberFormat="0" applyAlignment="0" applyProtection="0"/>
    <xf numFmtId="0" fontId="24" fillId="0" borderId="0" applyNumberFormat="0" applyFill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5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5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5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5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</cellStyleXfs>
  <cellXfs count="68">
    <xf numFmtId="0" fontId="0" fillId="0" borderId="0" xfId="0"/>
    <xf numFmtId="0" fontId="7" fillId="6" borderId="0" xfId="9">
      <alignment horizontal="center"/>
    </xf>
    <xf numFmtId="0" fontId="0" fillId="2" borderId="0" xfId="0" applyFill="1"/>
    <xf numFmtId="0" fontId="4" fillId="0" borderId="0" xfId="0" applyFont="1"/>
    <xf numFmtId="0" fontId="11" fillId="7" borderId="3" xfId="10">
      <alignment horizontal="left" vertical="center" indent="1"/>
    </xf>
    <xf numFmtId="0" fontId="11" fillId="6" borderId="3" xfId="11" applyAlignment="1">
      <alignment horizontal="left" vertical="center" indent="1"/>
    </xf>
    <xf numFmtId="0" fontId="0" fillId="2" borderId="0" xfId="0" applyFill="1" applyBorder="1"/>
    <xf numFmtId="0" fontId="13" fillId="0" borderId="5" xfId="6" applyNumberFormat="1" applyFill="1">
      <alignment horizontal="left" vertical="top" wrapText="1" indent="1"/>
    </xf>
    <xf numFmtId="0" fontId="13" fillId="0" borderId="4" xfId="6" applyNumberFormat="1" applyFill="1" applyBorder="1">
      <alignment horizontal="left" vertical="top" wrapText="1" indent="1"/>
    </xf>
    <xf numFmtId="0" fontId="13" fillId="0" borderId="6" xfId="6" applyNumberFormat="1" applyFill="1" applyBorder="1">
      <alignment horizontal="left" vertical="top" wrapText="1" indent="1"/>
    </xf>
    <xf numFmtId="0" fontId="13" fillId="0" borderId="11" xfId="6" applyNumberFormat="1" applyFill="1" applyBorder="1">
      <alignment horizontal="left" vertical="top" wrapText="1" indent="1"/>
    </xf>
    <xf numFmtId="166" fontId="10" fillId="0" borderId="8" xfId="5" applyFill="1">
      <alignment horizontal="left" vertical="center" wrapText="1" indent="1"/>
    </xf>
    <xf numFmtId="0" fontId="13" fillId="36" borderId="5" xfId="6" applyNumberFormat="1" applyFill="1">
      <alignment horizontal="left" vertical="top" wrapText="1" indent="1"/>
    </xf>
    <xf numFmtId="0" fontId="13" fillId="36" borderId="6" xfId="6" applyNumberFormat="1" applyFill="1" applyBorder="1">
      <alignment horizontal="left" vertical="top" wrapText="1" indent="1"/>
    </xf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0" fontId="0" fillId="41" borderId="0" xfId="0" applyFill="1"/>
    <xf numFmtId="0" fontId="0" fillId="42" borderId="0" xfId="0" applyFill="1"/>
    <xf numFmtId="0" fontId="0" fillId="43" borderId="0" xfId="0" applyFill="1"/>
    <xf numFmtId="0" fontId="0" fillId="44" borderId="0" xfId="0" applyFill="1"/>
    <xf numFmtId="0" fontId="0" fillId="45" borderId="0" xfId="0" applyFill="1"/>
    <xf numFmtId="0" fontId="0" fillId="46" borderId="0" xfId="0" applyFill="1"/>
    <xf numFmtId="0" fontId="0" fillId="47" borderId="0" xfId="0" applyFill="1"/>
    <xf numFmtId="0" fontId="26" fillId="48" borderId="16" xfId="0" applyFont="1" applyFill="1" applyBorder="1" applyAlignment="1">
      <alignment horizontal="center"/>
    </xf>
    <xf numFmtId="0" fontId="27" fillId="0" borderId="0" xfId="0" applyFont="1"/>
    <xf numFmtId="0" fontId="28" fillId="49" borderId="17" xfId="0" applyFont="1" applyFill="1" applyBorder="1" applyAlignment="1">
      <alignment horizontal="center"/>
    </xf>
    <xf numFmtId="0" fontId="28" fillId="50" borderId="18" xfId="0" applyFont="1" applyFill="1" applyBorder="1" applyAlignment="1">
      <alignment horizontal="center" vertical="center" wrapText="1"/>
    </xf>
    <xf numFmtId="0" fontId="29" fillId="51" borderId="19" xfId="0" applyFont="1" applyFill="1" applyBorder="1" applyAlignment="1">
      <alignment horizontal="center"/>
    </xf>
    <xf numFmtId="0" fontId="30" fillId="52" borderId="20" xfId="0" applyFont="1" applyFill="1" applyBorder="1" applyAlignment="1">
      <alignment horizontal="center"/>
    </xf>
    <xf numFmtId="0" fontId="27" fillId="53" borderId="20" xfId="0" applyFont="1" applyFill="1" applyBorder="1"/>
    <xf numFmtId="0" fontId="13" fillId="54" borderId="5" xfId="6" applyNumberFormat="1" applyFill="1">
      <alignment horizontal="left" vertical="top" wrapText="1" indent="1"/>
    </xf>
    <xf numFmtId="0" fontId="13" fillId="55" borderId="5" xfId="6" applyNumberFormat="1" applyFill="1">
      <alignment horizontal="left" vertical="top" wrapText="1" indent="1"/>
    </xf>
    <xf numFmtId="0" fontId="13" fillId="49" borderId="5" xfId="6" applyNumberFormat="1" applyFill="1">
      <alignment horizontal="left" vertical="top" wrapText="1" indent="1"/>
    </xf>
    <xf numFmtId="0" fontId="13" fillId="52" borderId="5" xfId="6" applyNumberFormat="1" applyFill="1">
      <alignment horizontal="left" vertical="top" wrapText="1" indent="1"/>
    </xf>
    <xf numFmtId="0" fontId="13" fillId="56" borderId="5" xfId="6" applyNumberFormat="1" applyFill="1">
      <alignment horizontal="left" vertical="top" wrapText="1" indent="1"/>
    </xf>
    <xf numFmtId="0" fontId="13" fillId="57" borderId="5" xfId="6" applyNumberFormat="1" applyFill="1">
      <alignment horizontal="left" vertical="top" wrapText="1" indent="1"/>
    </xf>
    <xf numFmtId="0" fontId="32" fillId="38" borderId="5" xfId="6" applyNumberFormat="1" applyFont="1" applyFill="1">
      <alignment horizontal="left" vertical="top" wrapText="1" indent="1"/>
    </xf>
    <xf numFmtId="0" fontId="13" fillId="42" borderId="5" xfId="6" applyNumberFormat="1" applyFill="1">
      <alignment horizontal="left" vertical="top" wrapText="1" indent="1"/>
    </xf>
    <xf numFmtId="0" fontId="13" fillId="39" borderId="5" xfId="6" applyNumberFormat="1" applyFill="1">
      <alignment horizontal="left" vertical="top" wrapText="1" indent="1"/>
    </xf>
    <xf numFmtId="0" fontId="13" fillId="36" borderId="5" xfId="6" applyNumberFormat="1" applyFill="1" applyAlignment="1">
      <alignment horizontal="center" vertical="top" wrapText="1"/>
    </xf>
    <xf numFmtId="166" fontId="1" fillId="39" borderId="8" xfId="5" applyFont="1" applyFill="1">
      <alignment horizontal="left" vertical="center" wrapText="1" indent="1"/>
    </xf>
    <xf numFmtId="0" fontId="0" fillId="58" borderId="0" xfId="0" applyFill="1"/>
    <xf numFmtId="166" fontId="10" fillId="41" borderId="8" xfId="5" applyFill="1">
      <alignment horizontal="left" vertical="center" wrapText="1" indent="1"/>
    </xf>
    <xf numFmtId="0" fontId="13" fillId="41" borderId="5" xfId="6" applyNumberFormat="1" applyFill="1">
      <alignment horizontal="left" vertical="top" wrapText="1" indent="1"/>
    </xf>
    <xf numFmtId="0" fontId="33" fillId="41" borderId="5" xfId="6" applyNumberFormat="1" applyFont="1" applyFill="1">
      <alignment horizontal="left" vertical="top" wrapText="1" indent="1"/>
    </xf>
    <xf numFmtId="0" fontId="0" fillId="56" borderId="0" xfId="0" applyFill="1"/>
    <xf numFmtId="0" fontId="13" fillId="37" borderId="5" xfId="6" applyNumberFormat="1" applyFill="1">
      <alignment horizontal="left" vertical="top" wrapText="1" indent="1"/>
    </xf>
    <xf numFmtId="0" fontId="33" fillId="37" borderId="5" xfId="6" applyNumberFormat="1" applyFont="1" applyFill="1">
      <alignment horizontal="left" vertical="top" wrapText="1" indent="1"/>
    </xf>
    <xf numFmtId="166" fontId="10" fillId="37" borderId="8" xfId="5" applyFill="1">
      <alignment horizontal="left" vertical="center" wrapText="1" indent="1"/>
    </xf>
    <xf numFmtId="166" fontId="10" fillId="36" borderId="8" xfId="5" applyFill="1">
      <alignment horizontal="left" vertical="center" wrapText="1" indent="1"/>
    </xf>
    <xf numFmtId="0" fontId="35" fillId="37" borderId="5" xfId="6" applyNumberFormat="1" applyFont="1" applyFill="1">
      <alignment horizontal="left" vertical="top" wrapText="1" indent="1"/>
    </xf>
    <xf numFmtId="0" fontId="37" fillId="37" borderId="5" xfId="6" applyNumberFormat="1" applyFont="1" applyFill="1">
      <alignment horizontal="left" vertical="top" wrapText="1" indent="1"/>
    </xf>
    <xf numFmtId="0" fontId="13" fillId="45" borderId="5" xfId="6" applyNumberFormat="1" applyFill="1">
      <alignment horizontal="left" vertical="top" wrapText="1" indent="1"/>
    </xf>
    <xf numFmtId="0" fontId="7" fillId="51" borderId="0" xfId="9" applyFill="1">
      <alignment horizontal="center"/>
    </xf>
    <xf numFmtId="0" fontId="11" fillId="51" borderId="3" xfId="10" applyFill="1">
      <alignment horizontal="left" vertical="center" indent="1"/>
    </xf>
    <xf numFmtId="0" fontId="11" fillId="59" borderId="3" xfId="11" applyFill="1" applyAlignment="1">
      <alignment horizontal="left" vertical="center" indent="1"/>
    </xf>
    <xf numFmtId="0" fontId="31" fillId="56" borderId="5" xfId="6" applyNumberFormat="1" applyFont="1" applyFill="1">
      <alignment horizontal="left" vertical="top" wrapText="1" indent="1"/>
    </xf>
    <xf numFmtId="166" fontId="10" fillId="60" borderId="8" xfId="5" applyFill="1">
      <alignment horizontal="left" vertical="center" wrapText="1" indent="1"/>
    </xf>
    <xf numFmtId="0" fontId="38" fillId="0" borderId="0" xfId="2" applyFont="1">
      <alignment horizontal="left" indent="3"/>
    </xf>
    <xf numFmtId="0" fontId="8" fillId="0" borderId="0" xfId="2">
      <alignment horizontal="left" indent="3"/>
    </xf>
    <xf numFmtId="167" fontId="0" fillId="0" borderId="7" xfId="8" applyNumberFormat="1" applyFont="1">
      <alignment horizontal="left" vertical="center" wrapText="1" indent="1"/>
    </xf>
    <xf numFmtId="167" fontId="12" fillId="0" borderId="7" xfId="8" applyNumberFormat="1">
      <alignment horizontal="left" vertical="center" wrapText="1" indent="1"/>
    </xf>
    <xf numFmtId="0" fontId="12" fillId="0" borderId="7" xfId="8" applyNumberFormat="1">
      <alignment horizontal="left" vertical="center" wrapText="1" indent="1"/>
    </xf>
    <xf numFmtId="0" fontId="2" fillId="0" borderId="0" xfId="7" applyNumberFormat="1">
      <alignment horizontal="left" vertical="top" wrapText="1" indent="1"/>
    </xf>
    <xf numFmtId="166" fontId="34" fillId="0" borderId="8" xfId="5" applyFont="1" applyFill="1">
      <alignment horizontal="left" vertical="center" wrapText="1" indent="1"/>
    </xf>
    <xf numFmtId="0" fontId="31" fillId="0" borderId="5" xfId="6" applyNumberFormat="1" applyFont="1" applyFill="1">
      <alignment horizontal="left" vertical="top" wrapText="1" indent="1"/>
    </xf>
  </cellXfs>
  <cellStyles count="51">
    <cellStyle name="20% - Accent1" xfId="30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4" builtinId="46" customBuiltin="1"/>
    <cellStyle name="20% - Accent6" xfId="48" builtinId="50" customBuiltin="1"/>
    <cellStyle name="40% - Accent1" xfId="1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5" builtinId="47" customBuiltin="1"/>
    <cellStyle name="40% - Accent6" xfId="49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6" builtinId="48" customBuiltin="1"/>
    <cellStyle name="60% - Accent6" xfId="50" builtinId="52" customBuiltin="1"/>
    <cellStyle name="Accent1" xfId="3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" builtinId="45" customBuiltin="1"/>
    <cellStyle name="Accent6" xfId="47" builtinId="49" customBuiltin="1"/>
    <cellStyle name="Bad" xfId="22" builtinId="27" customBuiltin="1"/>
    <cellStyle name="Calculation" xfId="26" builtinId="22" customBuiltin="1"/>
    <cellStyle name="Check Cell" xfId="28" builtinId="23" customBuiltin="1"/>
    <cellStyle name="Comma" xfId="16" builtinId="3" customBuiltin="1"/>
    <cellStyle name="Comma [0]" xfId="17" builtinId="6" customBuiltin="1"/>
    <cellStyle name="Currency" xfId="18" builtinId="4" customBuiltin="1"/>
    <cellStyle name="Currency [0]" xfId="19" builtinId="7" customBuiltin="1"/>
    <cellStyle name="Day" xfId="5" xr:uid="{00000000-0005-0000-0000-000003000000}"/>
    <cellStyle name="Day Detail" xfId="6" xr:uid="{00000000-0005-0000-0000-000004000000}"/>
    <cellStyle name="Explanatory Text" xfId="14" builtinId="53" customBuiltin="1"/>
    <cellStyle name="Good" xfId="21" builtinId="26" customBuiltin="1"/>
    <cellStyle name="Heading 1" xfId="2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24" builtinId="20" customBuiltin="1"/>
    <cellStyle name="Linked Cell" xfId="27" builtinId="24" customBuiltin="1"/>
    <cellStyle name="Neutral" xfId="23" builtinId="28" customBuiltin="1"/>
    <cellStyle name="Normal" xfId="0" builtinId="0" customBuiltin="1"/>
    <cellStyle name="Note" xfId="13" builtinId="10" customBuiltin="1"/>
    <cellStyle name="Notes" xfId="7" xr:uid="{00000000-0005-0000-0000-00000C000000}"/>
    <cellStyle name="Notes Header" xfId="8" xr:uid="{00000000-0005-0000-0000-00000D000000}"/>
    <cellStyle name="Output" xfId="25" builtinId="21" customBuiltin="1"/>
    <cellStyle name="Percent" xfId="20" builtinId="5" customBuiltin="1"/>
    <cellStyle name="Title" xfId="9" builtinId="15" customBuiltin="1"/>
    <cellStyle name="Total" xfId="15" builtinId="25" customBuiltin="1"/>
    <cellStyle name="Warning Text" xfId="29" builtinId="11" customBuiltin="1"/>
  </cellStyles>
  <dxfs count="12"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1F2F5"/>
      <rgbColor rgb="00008080"/>
      <rgbColor rgb="00E4EA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4265"/>
      <rgbColor rgb="00CCFFCC"/>
      <rgbColor rgb="00FFEECD"/>
      <rgbColor rgb="00D0D8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1778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  <mruColors>
      <color rgb="FFFF00FF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647700</xdr:colOff>
      <xdr:row>1</xdr:row>
      <xdr:rowOff>19050</xdr:rowOff>
    </xdr:from>
    <xdr:to>
      <xdr:col>29</xdr:col>
      <xdr:colOff>76200</xdr:colOff>
      <xdr:row>11</xdr:row>
      <xdr:rowOff>438150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0109F4E-49FC-BD94-300F-CFD418FBE4F6}"/>
            </a:ext>
            <a:ext uri="{147F2762-F138-4A5C-976F-8EAC2B608ADB}">
              <a16:predDERef xmlns:a16="http://schemas.microsoft.com/office/drawing/2014/main" pred="{48D0A083-61F5-C6BA-DF21-6488CFE61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07800" y="704850"/>
          <a:ext cx="4762500" cy="450532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1428750</xdr:colOff>
      <xdr:row>63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D0A083-61F5-C6BA-DF21-6488CFE61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77425" y="27555825"/>
          <a:ext cx="1428750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Academic Calendar">
      <a:dk1>
        <a:srgbClr val="000000"/>
      </a:dk1>
      <a:lt1>
        <a:srgbClr val="FFFFFF"/>
      </a:lt1>
      <a:dk2>
        <a:srgbClr val="616668"/>
      </a:dk2>
      <a:lt2>
        <a:srgbClr val="F8F8F9"/>
      </a:lt2>
      <a:accent1>
        <a:srgbClr val="329E95"/>
      </a:accent1>
      <a:accent2>
        <a:srgbClr val="F4812B"/>
      </a:accent2>
      <a:accent3>
        <a:srgbClr val="EDB000"/>
      </a:accent3>
      <a:accent4>
        <a:srgbClr val="79B142"/>
      </a:accent4>
      <a:accent5>
        <a:srgbClr val="E34742"/>
      </a:accent5>
      <a:accent6>
        <a:srgbClr val="6D426F"/>
      </a:accent6>
      <a:hlink>
        <a:srgbClr val="2388CF"/>
      </a:hlink>
      <a:folHlink>
        <a:srgbClr val="6D426F"/>
      </a:folHlink>
    </a:clrScheme>
    <a:fontScheme name="Custom 2">
      <a:majorFont>
        <a:latin typeface="Arial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249977111117893"/>
    <pageSetUpPr autoPageBreaks="0" fitToPage="1"/>
  </sheetPr>
  <dimension ref="A1:V179"/>
  <sheetViews>
    <sheetView showGridLines="0" tabSelected="1" topLeftCell="A8" zoomScale="62" zoomScaleNormal="100" workbookViewId="0">
      <selection activeCell="E177" sqref="E177"/>
    </sheetView>
  </sheetViews>
  <sheetFormatPr defaultColWidth="8.75" defaultRowHeight="16.5" x14ac:dyDescent="0.3"/>
  <cols>
    <col min="1" max="1" width="8.375" customWidth="1"/>
    <col min="2" max="2" width="29.125" customWidth="1"/>
    <col min="3" max="3" width="34.25" customWidth="1"/>
    <col min="4" max="4" width="37" customWidth="1"/>
    <col min="5" max="5" width="20.875" customWidth="1"/>
    <col min="6" max="7" width="28.875" customWidth="1"/>
    <col min="8" max="8" width="17.625" customWidth="1"/>
    <col min="9" max="9" width="2.5" customWidth="1"/>
    <col min="14" max="14" width="6.75" customWidth="1"/>
  </cols>
  <sheetData>
    <row r="1" spans="1:22" ht="54" customHeight="1" x14ac:dyDescent="0.7">
      <c r="A1" s="2"/>
      <c r="B1" s="55">
        <f ca="1">YEAR(TODAY())</f>
        <v>2024</v>
      </c>
      <c r="C1" s="60" t="s">
        <v>0</v>
      </c>
      <c r="D1" s="60"/>
      <c r="E1" s="60"/>
      <c r="F1" s="2"/>
      <c r="G1" s="2"/>
      <c r="H1" s="2"/>
    </row>
    <row r="2" spans="1:22" ht="14.25" customHeight="1" x14ac:dyDescent="0.3">
      <c r="A2" s="3"/>
      <c r="B2" s="56" t="s">
        <v>1</v>
      </c>
      <c r="C2" s="57" t="str">
        <f ca="1">UPPER(TEXT(C3,"dddd"))</f>
        <v>TUESDAY</v>
      </c>
      <c r="D2" s="56" t="str">
        <f ca="1">UPPER(TEXT(D3,"dddd"))</f>
        <v>WEDNESDAY</v>
      </c>
      <c r="E2" s="57" t="str">
        <f t="shared" ref="E2:H2" ca="1" si="0">UPPER(TEXT(E3,"dddd"))</f>
        <v>THURSDAY</v>
      </c>
      <c r="F2" s="56" t="str">
        <f t="shared" ca="1" si="0"/>
        <v>FRIDAY</v>
      </c>
      <c r="G2" s="57" t="str">
        <f t="shared" ca="1" si="0"/>
        <v>SATURDAY</v>
      </c>
      <c r="H2" s="56" t="str">
        <f t="shared" ca="1" si="0"/>
        <v>SUNDAY</v>
      </c>
    </row>
    <row r="3" spans="1:22" ht="16.5" customHeight="1" x14ac:dyDescent="0.3">
      <c r="B3" s="11">
        <f t="array" aca="1" ref="B3:H3" ca="1">Days+1+DATE(Calendar1Year,Calendar1MonthOption,1)-WEEKDAY(DATE(Calendar1Year,Calendar1MonthOption,1),WeekdayOption)</f>
        <v>45502</v>
      </c>
      <c r="C3" s="11">
        <f ca="1"/>
        <v>45503</v>
      </c>
      <c r="D3" s="11">
        <f ca="1"/>
        <v>45504</v>
      </c>
      <c r="E3" s="11">
        <f ca="1"/>
        <v>45505</v>
      </c>
      <c r="F3" s="11">
        <f ca="1"/>
        <v>45506</v>
      </c>
      <c r="G3" s="11">
        <f ca="1"/>
        <v>45507</v>
      </c>
      <c r="H3" s="11">
        <f ca="1"/>
        <v>45508</v>
      </c>
    </row>
    <row r="4" spans="1:22" ht="56.25" customHeight="1" x14ac:dyDescent="0.3">
      <c r="B4" s="7"/>
      <c r="C4" s="7"/>
      <c r="D4" s="7"/>
      <c r="E4" s="7"/>
      <c r="F4" s="7"/>
      <c r="G4" s="7"/>
      <c r="H4" s="8"/>
      <c r="L4" t="s">
        <v>2</v>
      </c>
    </row>
    <row r="5" spans="1:22" ht="16.5" customHeight="1" thickBot="1" x14ac:dyDescent="0.35">
      <c r="B5" s="11">
        <f t="array" aca="1" ref="B5:H5" ca="1">Days+8+DATE(Calendar1Year,Calendar1MonthOption,1)-WEEKDAY(DATE(Calendar1Year,Calendar1MonthOption,1),WeekdayOption)</f>
        <v>45509</v>
      </c>
      <c r="C5" s="11">
        <f ca="1"/>
        <v>45510</v>
      </c>
      <c r="D5" s="11">
        <f ca="1"/>
        <v>45511</v>
      </c>
      <c r="E5" s="11">
        <f ca="1"/>
        <v>45512</v>
      </c>
      <c r="F5" s="11">
        <f ca="1"/>
        <v>45513</v>
      </c>
      <c r="G5" s="11">
        <f ca="1"/>
        <v>45514</v>
      </c>
      <c r="H5" s="11">
        <f ca="1"/>
        <v>45515</v>
      </c>
    </row>
    <row r="6" spans="1:22" ht="56.25" customHeight="1" thickBot="1" x14ac:dyDescent="0.35">
      <c r="B6" s="7"/>
      <c r="C6" s="7"/>
      <c r="D6" s="7"/>
      <c r="E6" s="7"/>
      <c r="F6" s="7"/>
      <c r="G6" s="7"/>
      <c r="H6" s="10"/>
      <c r="L6" s="14"/>
      <c r="M6" t="s">
        <v>3</v>
      </c>
      <c r="P6" s="25" t="s">
        <v>4</v>
      </c>
      <c r="R6" t="s">
        <v>5</v>
      </c>
      <c r="V6" s="26"/>
    </row>
    <row r="7" spans="1:22" ht="16.5" customHeight="1" thickBot="1" x14ac:dyDescent="0.35">
      <c r="B7" s="11">
        <f t="array" aca="1" ref="B7:H7" ca="1">Days+15+DATE(Calendar1Year,Calendar1MonthOption,1)-WEEKDAY(DATE(Calendar1Year,Calendar1MonthOption,1),WeekdayOption)</f>
        <v>45516</v>
      </c>
      <c r="C7" s="11">
        <f ca="1"/>
        <v>45517</v>
      </c>
      <c r="D7" s="11">
        <f ca="1"/>
        <v>45518</v>
      </c>
      <c r="E7" s="11">
        <f ca="1"/>
        <v>45519</v>
      </c>
      <c r="F7" s="11">
        <f ca="1"/>
        <v>45520</v>
      </c>
      <c r="G7" s="11">
        <f ca="1"/>
        <v>45521</v>
      </c>
      <c r="H7" s="11">
        <f ca="1"/>
        <v>45522</v>
      </c>
      <c r="L7" s="15"/>
      <c r="M7" t="s">
        <v>6</v>
      </c>
      <c r="P7" s="28" t="s">
        <v>7</v>
      </c>
      <c r="R7" t="s">
        <v>8</v>
      </c>
      <c r="V7" s="26"/>
    </row>
    <row r="8" spans="1:22" ht="56.25" customHeight="1" x14ac:dyDescent="0.3">
      <c r="B8" s="7"/>
      <c r="C8" s="7"/>
      <c r="D8" s="7"/>
      <c r="E8" s="7"/>
      <c r="F8" s="7"/>
      <c r="G8" s="7"/>
      <c r="H8" s="8"/>
      <c r="L8" s="16"/>
      <c r="M8" t="s">
        <v>9</v>
      </c>
      <c r="P8" s="30" t="s">
        <v>10</v>
      </c>
      <c r="R8" t="s">
        <v>11</v>
      </c>
      <c r="V8" s="26"/>
    </row>
    <row r="9" spans="1:22" ht="16.5" customHeight="1" thickBot="1" x14ac:dyDescent="0.35">
      <c r="B9" s="11">
        <f t="array" aca="1" ref="B9:H9" ca="1">Days+22+DATE(Calendar1Year,Calendar1MonthOption,1)-WEEKDAY(DATE(Calendar1Year,Calendar1MonthOption,1),WeekdayOption)</f>
        <v>45523</v>
      </c>
      <c r="C9" s="11">
        <f ca="1"/>
        <v>45524</v>
      </c>
      <c r="D9" s="11">
        <f ca="1"/>
        <v>45525</v>
      </c>
      <c r="E9" s="11">
        <f ca="1"/>
        <v>45526</v>
      </c>
      <c r="F9" s="11">
        <f ca="1"/>
        <v>45527</v>
      </c>
      <c r="G9" s="11">
        <f ca="1"/>
        <v>45528</v>
      </c>
      <c r="H9" s="11">
        <f ca="1"/>
        <v>45529</v>
      </c>
      <c r="L9" s="17"/>
      <c r="M9" t="s">
        <v>12</v>
      </c>
      <c r="P9" s="27" t="s">
        <v>13</v>
      </c>
      <c r="Q9" s="26"/>
      <c r="R9" t="s">
        <v>14</v>
      </c>
    </row>
    <row r="10" spans="1:22" ht="56.25" customHeight="1" x14ac:dyDescent="0.3">
      <c r="B10" s="7"/>
      <c r="C10" s="7"/>
      <c r="D10" s="7"/>
      <c r="E10" s="38" t="s">
        <v>15</v>
      </c>
      <c r="F10" s="7"/>
      <c r="G10" s="7"/>
      <c r="H10" s="8"/>
      <c r="L10" s="18"/>
      <c r="M10" t="s">
        <v>16</v>
      </c>
      <c r="P10" s="29" t="s">
        <v>17</v>
      </c>
      <c r="Q10" s="26"/>
      <c r="R10" t="s">
        <v>18</v>
      </c>
    </row>
    <row r="11" spans="1:22" ht="16.5" customHeight="1" thickBot="1" x14ac:dyDescent="0.35">
      <c r="B11" s="11">
        <f t="array" aca="1" ref="B11:H11" ca="1">Days+29+DATE(Calendar1Year,Calendar1MonthOption,1)-WEEKDAY(DATE(Calendar1Year,Calendar1MonthOption,1),WeekdayOption)</f>
        <v>45530</v>
      </c>
      <c r="C11" s="11">
        <f ca="1"/>
        <v>45531</v>
      </c>
      <c r="D11" s="11">
        <f ca="1"/>
        <v>45532</v>
      </c>
      <c r="E11" s="11">
        <f ca="1"/>
        <v>45533</v>
      </c>
      <c r="F11" s="11">
        <f ca="1"/>
        <v>45534</v>
      </c>
      <c r="G11" s="11">
        <f ca="1"/>
        <v>45535</v>
      </c>
      <c r="H11" s="11">
        <f ca="1"/>
        <v>45536</v>
      </c>
      <c r="L11" s="19"/>
      <c r="M11" t="s">
        <v>19</v>
      </c>
      <c r="P11" s="31" t="s">
        <v>20</v>
      </c>
      <c r="Q11" s="26"/>
      <c r="R11" t="s">
        <v>20</v>
      </c>
    </row>
    <row r="12" spans="1:22" ht="57" customHeight="1" x14ac:dyDescent="0.3">
      <c r="B12" s="7"/>
      <c r="C12" s="7"/>
      <c r="D12" s="7"/>
      <c r="E12" s="7"/>
      <c r="F12" s="7"/>
      <c r="G12" s="7"/>
      <c r="H12" s="8"/>
      <c r="L12" s="20"/>
      <c r="M12" t="s">
        <v>21</v>
      </c>
      <c r="P12" s="43"/>
      <c r="R12" t="s">
        <v>22</v>
      </c>
    </row>
    <row r="13" spans="1:22" ht="16.5" customHeight="1" x14ac:dyDescent="0.3">
      <c r="B13" s="11">
        <f t="array" aca="1" ref="B13:C13" ca="1">Days+36+DATE(Calendar1Year,Calendar1MonthOption,1)-WEEKDAY(DATE(Calendar1Year,Calendar1MonthOption,1),WeekdayOption)</f>
        <v>45537</v>
      </c>
      <c r="C13" s="11">
        <f ca="1"/>
        <v>45538</v>
      </c>
      <c r="D13" s="64" t="s">
        <v>23</v>
      </c>
      <c r="E13" s="64"/>
      <c r="F13" s="64"/>
      <c r="G13" s="64"/>
      <c r="H13" s="64"/>
      <c r="L13" s="21"/>
      <c r="M13" t="s">
        <v>24</v>
      </c>
    </row>
    <row r="14" spans="1:22" ht="63.75" customHeight="1" x14ac:dyDescent="0.3">
      <c r="B14" s="7"/>
      <c r="C14" s="7"/>
      <c r="D14" s="65"/>
      <c r="E14" s="65"/>
      <c r="F14" s="65"/>
      <c r="G14" s="65"/>
      <c r="H14" s="65"/>
      <c r="L14" s="22"/>
      <c r="M14" t="s">
        <v>25</v>
      </c>
    </row>
    <row r="15" spans="1:22" ht="54" customHeight="1" x14ac:dyDescent="0.7">
      <c r="A15" s="2"/>
      <c r="B15" s="55">
        <f ca="1">YEAR(DATE(Calendar1Year,Calendar1MonthOption+1,1))</f>
        <v>2024</v>
      </c>
      <c r="C15" s="60" t="str">
        <f ca="1">TEXT(DATE(Calendar1Year,Calendar1MonthOption+1,1),"mmmm")</f>
        <v>September</v>
      </c>
      <c r="D15" s="60"/>
      <c r="E15" s="60"/>
      <c r="F15" s="6"/>
      <c r="G15" s="6"/>
      <c r="H15" s="2"/>
      <c r="L15" s="16"/>
      <c r="M15" t="s">
        <v>26</v>
      </c>
    </row>
    <row r="16" spans="1:22" ht="14.25" customHeight="1" x14ac:dyDescent="0.3">
      <c r="A16" s="3"/>
      <c r="B16" s="56" t="str">
        <f ca="1">UPPER(TEXT(B17,"dddd"))</f>
        <v>MONDAY</v>
      </c>
      <c r="C16" s="57" t="str">
        <f t="shared" ref="C16:H16" ca="1" si="1">UPPER(TEXT(C17,"dddd"))</f>
        <v>TUESDAY</v>
      </c>
      <c r="D16" s="56" t="str">
        <f t="shared" ca="1" si="1"/>
        <v>WEDNESDAY</v>
      </c>
      <c r="E16" s="57" t="str">
        <f t="shared" ca="1" si="1"/>
        <v>THURSDAY</v>
      </c>
      <c r="F16" s="56" t="str">
        <f t="shared" ca="1" si="1"/>
        <v>FRIDAY</v>
      </c>
      <c r="G16" s="57" t="str">
        <f t="shared" ca="1" si="1"/>
        <v>SATURDAY</v>
      </c>
      <c r="H16" s="56" t="str">
        <f t="shared" ca="1" si="1"/>
        <v>SUNDAY</v>
      </c>
      <c r="L16" s="18"/>
      <c r="M16" t="s">
        <v>27</v>
      </c>
    </row>
    <row r="17" spans="1:13" ht="16.5" customHeight="1" x14ac:dyDescent="0.3">
      <c r="B17" s="11">
        <f t="array" aca="1" ref="B17:H17" ca="1">Days+1+DATE(Calendar2Year,Calendar2MonthOption,1)-WEEKDAY(DATE(Calendar2Year,Calendar2MonthOption,1),WeekdayOption)</f>
        <v>45530</v>
      </c>
      <c r="C17" s="11">
        <f ca="1"/>
        <v>45531</v>
      </c>
      <c r="D17" s="11">
        <f ca="1"/>
        <v>45532</v>
      </c>
      <c r="E17" s="11">
        <f ca="1"/>
        <v>45533</v>
      </c>
      <c r="F17" s="11">
        <f ca="1"/>
        <v>45534</v>
      </c>
      <c r="G17" s="11">
        <f ca="1"/>
        <v>45535</v>
      </c>
      <c r="H17" s="11">
        <f ca="1"/>
        <v>45536</v>
      </c>
      <c r="L17" s="23"/>
      <c r="M17" t="s">
        <v>28</v>
      </c>
    </row>
    <row r="18" spans="1:13" ht="56.25" customHeight="1" x14ac:dyDescent="0.3">
      <c r="B18" s="7"/>
      <c r="C18" s="7"/>
      <c r="D18" s="7"/>
      <c r="E18" s="7"/>
      <c r="F18" s="7"/>
      <c r="G18" s="7"/>
      <c r="H18" s="8"/>
      <c r="L18" s="24"/>
      <c r="M18" t="s">
        <v>29</v>
      </c>
    </row>
    <row r="19" spans="1:13" ht="16.5" customHeight="1" x14ac:dyDescent="0.3">
      <c r="B19" s="11">
        <f t="array" aca="1" ref="B19:H19" ca="1">Days+8+DATE(Calendar2Year,Calendar2MonthOption,1)-WEEKDAY(DATE(Calendar2Year,Calendar2MonthOption,1),WeekdayOption)</f>
        <v>45537</v>
      </c>
      <c r="C19" s="11">
        <f ca="1"/>
        <v>45538</v>
      </c>
      <c r="D19" s="11">
        <f ca="1"/>
        <v>45539</v>
      </c>
      <c r="E19" s="11">
        <f ca="1"/>
        <v>45540</v>
      </c>
      <c r="F19" s="11">
        <f ca="1"/>
        <v>45541</v>
      </c>
      <c r="G19" s="11">
        <f ca="1"/>
        <v>45542</v>
      </c>
      <c r="H19" s="11">
        <f ca="1"/>
        <v>45543</v>
      </c>
      <c r="L19" s="47"/>
      <c r="M19" t="s">
        <v>30</v>
      </c>
    </row>
    <row r="20" spans="1:13" ht="56.25" customHeight="1" x14ac:dyDescent="0.3">
      <c r="B20" s="7"/>
      <c r="C20" s="7"/>
      <c r="D20" s="7"/>
      <c r="E20" s="7"/>
      <c r="F20" s="7"/>
      <c r="G20" s="7"/>
      <c r="H20" s="8"/>
    </row>
    <row r="21" spans="1:13" ht="16.5" customHeight="1" x14ac:dyDescent="0.3">
      <c r="B21" s="11">
        <f t="array" aca="1" ref="B21:H21" ca="1">Days+15+DATE(Calendar2Year,Calendar2MonthOption,1)-WEEKDAY(DATE(Calendar2Year,Calendar2MonthOption,1),WeekdayOption)</f>
        <v>45544</v>
      </c>
      <c r="C21" s="11">
        <f ca="1"/>
        <v>45545</v>
      </c>
      <c r="D21" s="11">
        <f ca="1"/>
        <v>45546</v>
      </c>
      <c r="E21" s="11">
        <f ca="1"/>
        <v>45547</v>
      </c>
      <c r="F21" s="11">
        <f ca="1"/>
        <v>45548</v>
      </c>
      <c r="G21" s="11">
        <f ca="1"/>
        <v>45549</v>
      </c>
      <c r="H21" s="11">
        <f ca="1"/>
        <v>45550</v>
      </c>
    </row>
    <row r="22" spans="1:13" ht="56.25" customHeight="1" x14ac:dyDescent="0.3">
      <c r="B22" s="7"/>
      <c r="C22" s="7"/>
      <c r="D22" s="7"/>
      <c r="E22" s="7"/>
      <c r="F22" s="7"/>
      <c r="G22" s="7"/>
      <c r="H22" s="8"/>
    </row>
    <row r="23" spans="1:13" ht="16.5" customHeight="1" x14ac:dyDescent="0.3">
      <c r="B23" s="11">
        <f t="array" aca="1" ref="B23:H23" ca="1">Days+22+DATE(Calendar2Year,Calendar2MonthOption,1)-WEEKDAY(DATE(Calendar2Year,Calendar2MonthOption,1),WeekdayOption)</f>
        <v>45551</v>
      </c>
      <c r="C23" s="11">
        <f ca="1"/>
        <v>45552</v>
      </c>
      <c r="D23" s="11">
        <f ca="1"/>
        <v>45553</v>
      </c>
      <c r="E23" s="11">
        <f ca="1"/>
        <v>45554</v>
      </c>
      <c r="F23" s="11">
        <f ca="1"/>
        <v>45555</v>
      </c>
      <c r="G23" s="11">
        <f ca="1"/>
        <v>45556</v>
      </c>
      <c r="H23" s="11">
        <f ca="1"/>
        <v>45557</v>
      </c>
    </row>
    <row r="24" spans="1:13" ht="56.25" customHeight="1" x14ac:dyDescent="0.3">
      <c r="C24" s="7"/>
      <c r="D24" s="33" t="s">
        <v>31</v>
      </c>
      <c r="E24" s="7"/>
      <c r="F24" s="7"/>
      <c r="G24" s="7"/>
      <c r="H24" s="8"/>
    </row>
    <row r="25" spans="1:13" ht="16.5" customHeight="1" x14ac:dyDescent="0.3">
      <c r="B25" s="11">
        <f t="array" aca="1" ref="B25:H25" ca="1">Days+29+DATE(Calendar2Year,Calendar2MonthOption,1)-WEEKDAY(DATE(Calendar2Year,Calendar2MonthOption,1),WeekdayOption)</f>
        <v>45558</v>
      </c>
      <c r="C25" s="11">
        <f ca="1"/>
        <v>45559</v>
      </c>
      <c r="D25" s="11">
        <f ca="1"/>
        <v>45560</v>
      </c>
      <c r="E25" s="11">
        <f ca="1"/>
        <v>45561</v>
      </c>
      <c r="F25" s="11">
        <f ca="1"/>
        <v>45562</v>
      </c>
      <c r="G25" s="11">
        <f ca="1"/>
        <v>45563</v>
      </c>
      <c r="H25" s="11">
        <f ca="1"/>
        <v>45564</v>
      </c>
    </row>
    <row r="26" spans="1:13" ht="57" customHeight="1" x14ac:dyDescent="0.3">
      <c r="B26" s="12" t="s">
        <v>32</v>
      </c>
      <c r="C26" s="7"/>
      <c r="D26" s="7"/>
      <c r="E26" s="7"/>
      <c r="G26" s="7"/>
      <c r="H26" s="13" t="s">
        <v>33</v>
      </c>
    </row>
    <row r="27" spans="1:13" ht="16.5" customHeight="1" x14ac:dyDescent="0.3">
      <c r="B27" s="11">
        <f t="array" aca="1" ref="B27:C27" ca="1">Days+36+DATE(Calendar2Year,Calendar2MonthOption,1)-WEEKDAY(DATE(Calendar2Year,Calendar2MonthOption,1),WeekdayOption)</f>
        <v>45565</v>
      </c>
      <c r="C27" s="11">
        <f ca="1"/>
        <v>45566</v>
      </c>
      <c r="D27" s="63" t="s">
        <v>23</v>
      </c>
      <c r="E27" s="63"/>
      <c r="F27" s="63"/>
      <c r="G27" s="63"/>
      <c r="H27" s="63"/>
    </row>
    <row r="28" spans="1:13" ht="63.75" customHeight="1" x14ac:dyDescent="0.3">
      <c r="A28" t="s">
        <v>34</v>
      </c>
      <c r="B28" s="12" t="s">
        <v>35</v>
      </c>
      <c r="C28" s="7"/>
      <c r="D28" s="65"/>
      <c r="E28" s="65"/>
      <c r="F28" s="65"/>
      <c r="G28" s="65"/>
      <c r="H28" s="65"/>
    </row>
    <row r="29" spans="1:13" ht="54" customHeight="1" x14ac:dyDescent="0.7">
      <c r="A29" s="2"/>
      <c r="B29" s="1">
        <f ca="1">YEAR(DATE(Calendar2Year,Calendar2MonthOption+1,1))</f>
        <v>2024</v>
      </c>
      <c r="C29" s="61" t="str">
        <f ca="1">TEXT(DATE(Calendar2Year,Calendar2MonthOption+1,1),"mmmm")</f>
        <v>October</v>
      </c>
      <c r="D29" s="61"/>
      <c r="E29" s="61"/>
      <c r="F29" s="6"/>
      <c r="G29" s="6"/>
      <c r="H29" s="2"/>
    </row>
    <row r="30" spans="1:13" ht="14.25" customHeight="1" x14ac:dyDescent="0.3">
      <c r="A30" s="3"/>
      <c r="B30" s="4" t="str">
        <f ca="1">UPPER(TEXT(B31,"dddd"))</f>
        <v>MONDAY</v>
      </c>
      <c r="C30" s="5" t="str">
        <f t="shared" ref="C30" ca="1" si="2">UPPER(TEXT(C31,"dddd"))</f>
        <v>TUESDAY</v>
      </c>
      <c r="D30" s="4" t="str">
        <f t="shared" ref="D30" ca="1" si="3">UPPER(TEXT(D31,"dddd"))</f>
        <v>WEDNESDAY</v>
      </c>
      <c r="E30" s="5" t="str">
        <f t="shared" ref="E30" ca="1" si="4">UPPER(TEXT(E31,"dddd"))</f>
        <v>THURSDAY</v>
      </c>
      <c r="F30" s="4" t="str">
        <f t="shared" ref="F30" ca="1" si="5">UPPER(TEXT(F31,"dddd"))</f>
        <v>FRIDAY</v>
      </c>
      <c r="G30" s="5" t="str">
        <f t="shared" ref="G30" ca="1" si="6">UPPER(TEXT(G31,"dddd"))</f>
        <v>SATURDAY</v>
      </c>
      <c r="H30" s="4" t="str">
        <f t="shared" ref="H30" ca="1" si="7">UPPER(TEXT(H31,"dddd"))</f>
        <v>SUNDAY</v>
      </c>
    </row>
    <row r="31" spans="1:13" ht="16.5" customHeight="1" x14ac:dyDescent="0.3">
      <c r="B31" s="11">
        <f t="array" aca="1" ref="B31:H31" ca="1">Days+1+DATE(Calendar3Year,Calendar3MonthOption,1)-WEEKDAY(DATE(Calendar3Year,Calendar3MonthOption,1),WeekdayOption)</f>
        <v>45565</v>
      </c>
      <c r="C31" s="11">
        <f ca="1"/>
        <v>45566</v>
      </c>
      <c r="D31" s="11">
        <f ca="1"/>
        <v>45567</v>
      </c>
      <c r="E31" s="11">
        <f ca="1"/>
        <v>45568</v>
      </c>
      <c r="F31" s="11">
        <f ca="1"/>
        <v>45569</v>
      </c>
      <c r="G31" s="11">
        <f ca="1"/>
        <v>45570</v>
      </c>
      <c r="H31" s="11">
        <f ca="1"/>
        <v>45571</v>
      </c>
    </row>
    <row r="32" spans="1:13" ht="56.25" customHeight="1" x14ac:dyDescent="0.3">
      <c r="B32" s="7"/>
      <c r="C32" s="7"/>
      <c r="D32" s="7"/>
      <c r="E32" s="7"/>
      <c r="F32" s="33" t="s">
        <v>36</v>
      </c>
      <c r="G32" s="7"/>
      <c r="H32" s="8"/>
    </row>
    <row r="33" spans="1:8" ht="16.5" customHeight="1" x14ac:dyDescent="0.3">
      <c r="A33" t="s">
        <v>37</v>
      </c>
      <c r="B33" s="11">
        <f t="array" aca="1" ref="B33:H33" ca="1">Days+8+DATE(Calendar3Year,Calendar3MonthOption,1)-WEEKDAY(DATE(Calendar3Year,Calendar3MonthOption,1),WeekdayOption)</f>
        <v>45572</v>
      </c>
      <c r="C33" s="11">
        <f ca="1"/>
        <v>45573</v>
      </c>
      <c r="D33" s="11">
        <f ca="1"/>
        <v>45574</v>
      </c>
      <c r="E33" s="11">
        <f ca="1"/>
        <v>45575</v>
      </c>
      <c r="F33" s="11">
        <f ca="1"/>
        <v>45576</v>
      </c>
      <c r="G33" s="11">
        <f ca="1"/>
        <v>45577</v>
      </c>
      <c r="H33" s="11">
        <f ca="1"/>
        <v>45578</v>
      </c>
    </row>
    <row r="34" spans="1:8" ht="56.25" customHeight="1" x14ac:dyDescent="0.3">
      <c r="B34" s="33" t="s">
        <v>38</v>
      </c>
      <c r="C34" s="7"/>
      <c r="D34" s="7"/>
      <c r="E34" s="7"/>
      <c r="F34" s="33" t="s">
        <v>39</v>
      </c>
      <c r="G34" s="7"/>
      <c r="H34" s="8"/>
    </row>
    <row r="35" spans="1:8" ht="16.5" customHeight="1" x14ac:dyDescent="0.3">
      <c r="A35" t="s">
        <v>40</v>
      </c>
      <c r="B35" s="11">
        <f t="array" aca="1" ref="B35:H35" ca="1">Days+15+DATE(Calendar3Year,Calendar3MonthOption,1)-WEEKDAY(DATE(Calendar3Year,Calendar3MonthOption,1),WeekdayOption)</f>
        <v>45579</v>
      </c>
      <c r="C35" s="11">
        <f ca="1"/>
        <v>45580</v>
      </c>
      <c r="D35" s="11">
        <f ca="1"/>
        <v>45581</v>
      </c>
      <c r="E35" s="11">
        <f ca="1"/>
        <v>45582</v>
      </c>
      <c r="F35" s="11">
        <f ca="1"/>
        <v>45583</v>
      </c>
      <c r="G35" s="11">
        <f ca="1"/>
        <v>45584</v>
      </c>
      <c r="H35" s="11">
        <f ca="1"/>
        <v>45585</v>
      </c>
    </row>
    <row r="36" spans="1:8" ht="56.25" customHeight="1" x14ac:dyDescent="0.3">
      <c r="B36" s="7"/>
      <c r="C36" s="7"/>
      <c r="D36" s="7"/>
      <c r="E36" s="7"/>
      <c r="F36" s="7"/>
      <c r="H36" s="8"/>
    </row>
    <row r="37" spans="1:8" ht="16.5" customHeight="1" x14ac:dyDescent="0.3">
      <c r="A37" t="s">
        <v>41</v>
      </c>
      <c r="B37" s="11">
        <f t="array" aca="1" ref="B37:H37" ca="1">Days+22+DATE(Calendar3Year,Calendar3MonthOption,1)-WEEKDAY(DATE(Calendar3Year,Calendar3MonthOption,1),WeekdayOption)</f>
        <v>45586</v>
      </c>
      <c r="C37" s="11">
        <f ca="1"/>
        <v>45587</v>
      </c>
      <c r="D37" s="11">
        <f ca="1"/>
        <v>45588</v>
      </c>
      <c r="E37" s="11">
        <f ca="1"/>
        <v>45589</v>
      </c>
      <c r="F37" s="11">
        <f ca="1"/>
        <v>45590</v>
      </c>
      <c r="G37" s="11">
        <f ca="1"/>
        <v>45591</v>
      </c>
      <c r="H37" s="11">
        <f ca="1"/>
        <v>45592</v>
      </c>
    </row>
    <row r="38" spans="1:8" ht="56.25" customHeight="1" x14ac:dyDescent="0.3">
      <c r="B38" s="40" t="s">
        <v>42</v>
      </c>
      <c r="C38" s="7"/>
      <c r="D38" s="7"/>
      <c r="E38" s="7"/>
      <c r="F38" s="7"/>
      <c r="G38" s="58" t="s">
        <v>113</v>
      </c>
      <c r="H38" s="8"/>
    </row>
    <row r="39" spans="1:8" ht="16.5" customHeight="1" x14ac:dyDescent="0.3">
      <c r="A39" t="s">
        <v>43</v>
      </c>
      <c r="B39" s="11">
        <f t="array" aca="1" ref="B39:H39" ca="1">Days+29+DATE(Calendar3Year,Calendar3MonthOption,1)-WEEKDAY(DATE(Calendar3Year,Calendar3MonthOption,1),WeekdayOption)</f>
        <v>45593</v>
      </c>
      <c r="C39" s="11">
        <f ca="1"/>
        <v>45594</v>
      </c>
      <c r="D39" s="11">
        <f ca="1"/>
        <v>45595</v>
      </c>
      <c r="E39" s="11">
        <f ca="1"/>
        <v>45596</v>
      </c>
      <c r="F39" s="11">
        <f ca="1"/>
        <v>45597</v>
      </c>
      <c r="G39" s="11">
        <f ca="1"/>
        <v>45598</v>
      </c>
      <c r="H39" s="11">
        <f ca="1"/>
        <v>45599</v>
      </c>
    </row>
    <row r="40" spans="1:8" ht="57" customHeight="1" x14ac:dyDescent="0.3">
      <c r="B40" s="7"/>
      <c r="C40" s="48" t="s">
        <v>44</v>
      </c>
      <c r="D40" s="7"/>
      <c r="E40" s="7"/>
      <c r="F40" s="7"/>
      <c r="G40" s="7"/>
      <c r="H40" s="9"/>
    </row>
    <row r="41" spans="1:8" ht="16.5" customHeight="1" x14ac:dyDescent="0.3">
      <c r="B41" s="11">
        <f t="array" aca="1" ref="B41:C41" ca="1">Days+36+DATE(Calendar3Year,Calendar3MonthOption,1)-WEEKDAY(DATE(Calendar3Year,Calendar3MonthOption,1),WeekdayOption)</f>
        <v>45600</v>
      </c>
      <c r="C41" s="11">
        <f ca="1"/>
        <v>45601</v>
      </c>
      <c r="D41" s="63" t="s">
        <v>23</v>
      </c>
      <c r="E41" s="63"/>
      <c r="F41" s="63"/>
      <c r="G41" s="63"/>
      <c r="H41" s="63"/>
    </row>
    <row r="42" spans="1:8" ht="63.75" customHeight="1" x14ac:dyDescent="0.3">
      <c r="B42" s="7"/>
      <c r="C42" s="7"/>
      <c r="D42" s="65"/>
      <c r="E42" s="65"/>
      <c r="F42" s="65"/>
      <c r="G42" s="65"/>
      <c r="H42" s="65"/>
    </row>
    <row r="43" spans="1:8" ht="54" customHeight="1" x14ac:dyDescent="0.7">
      <c r="A43" s="2"/>
      <c r="B43" s="55">
        <f ca="1">YEAR(DATE(Calendar3Year,Calendar3MonthOption+1,1))</f>
        <v>2024</v>
      </c>
      <c r="C43" s="60" t="str">
        <f ca="1">TEXT(DATE(Calendar3Year,Calendar3MonthOption+1,1),"mmmm")</f>
        <v>November</v>
      </c>
      <c r="D43" s="60"/>
      <c r="E43" s="60"/>
      <c r="F43" s="6"/>
      <c r="G43" s="6"/>
      <c r="H43" s="2"/>
    </row>
    <row r="44" spans="1:8" ht="14.25" customHeight="1" x14ac:dyDescent="0.3">
      <c r="A44" s="3"/>
      <c r="B44" s="56" t="str">
        <f ca="1">UPPER(TEXT(B45,"dddd"))</f>
        <v>MONDAY</v>
      </c>
      <c r="C44" s="57" t="str">
        <f t="shared" ref="C44" ca="1" si="8">UPPER(TEXT(C45,"dddd"))</f>
        <v>TUESDAY</v>
      </c>
      <c r="D44" s="56" t="str">
        <f t="shared" ref="D44" ca="1" si="9">UPPER(TEXT(D45,"dddd"))</f>
        <v>WEDNESDAY</v>
      </c>
      <c r="E44" s="57" t="str">
        <f t="shared" ref="E44" ca="1" si="10">UPPER(TEXT(E45,"dddd"))</f>
        <v>THURSDAY</v>
      </c>
      <c r="F44" s="56" t="str">
        <f t="shared" ref="F44" ca="1" si="11">UPPER(TEXT(F45,"dddd"))</f>
        <v>FRIDAY</v>
      </c>
      <c r="G44" s="57" t="str">
        <f t="shared" ref="G44" ca="1" si="12">UPPER(TEXT(G45,"dddd"))</f>
        <v>SATURDAY</v>
      </c>
      <c r="H44" s="56" t="str">
        <f t="shared" ref="H44" ca="1" si="13">UPPER(TEXT(H45,"dddd"))</f>
        <v>SUNDAY</v>
      </c>
    </row>
    <row r="45" spans="1:8" ht="16.5" customHeight="1" x14ac:dyDescent="0.3">
      <c r="B45" s="11">
        <f t="array" aca="1" ref="B45:H45" ca="1">Days+1+DATE(Calendar4Year,Calendar4MonthOption,1)-WEEKDAY(DATE(Calendar4Year,Calendar4MonthOption,1),WeekdayOption)</f>
        <v>45593</v>
      </c>
      <c r="C45" s="11">
        <f ca="1"/>
        <v>45594</v>
      </c>
      <c r="D45" s="11">
        <f ca="1"/>
        <v>45595</v>
      </c>
      <c r="E45" s="11">
        <f ca="1"/>
        <v>45596</v>
      </c>
      <c r="F45" s="11">
        <f ca="1"/>
        <v>45597</v>
      </c>
      <c r="G45" s="11">
        <f ca="1"/>
        <v>45598</v>
      </c>
      <c r="H45" s="11">
        <f ca="1"/>
        <v>45599</v>
      </c>
    </row>
    <row r="46" spans="1:8" ht="56.25" customHeight="1" x14ac:dyDescent="0.3">
      <c r="B46" s="7"/>
      <c r="C46" s="7"/>
      <c r="D46" s="7"/>
      <c r="E46" s="7"/>
      <c r="F46" s="7"/>
      <c r="G46" s="7"/>
      <c r="H46" s="8"/>
    </row>
    <row r="47" spans="1:8" ht="16.5" customHeight="1" x14ac:dyDescent="0.3">
      <c r="A47" t="s">
        <v>45</v>
      </c>
      <c r="B47" s="11">
        <f t="array" aca="1" ref="B47:H47" ca="1">Days+8+DATE(Calendar4Year,Calendar4MonthOption,1)-WEEKDAY(DATE(Calendar4Year,Calendar4MonthOption,1),WeekdayOption)</f>
        <v>45600</v>
      </c>
      <c r="C47" s="11">
        <f ca="1"/>
        <v>45601</v>
      </c>
      <c r="D47" s="11">
        <f ca="1"/>
        <v>45602</v>
      </c>
      <c r="E47" s="11">
        <f ca="1"/>
        <v>45603</v>
      </c>
      <c r="F47" s="11">
        <f ca="1"/>
        <v>45604</v>
      </c>
      <c r="G47" s="11">
        <f ca="1"/>
        <v>45605</v>
      </c>
      <c r="H47" s="11">
        <f ca="1"/>
        <v>45606</v>
      </c>
    </row>
    <row r="48" spans="1:8" ht="56.25" customHeight="1" x14ac:dyDescent="0.3">
      <c r="B48" s="48" t="s">
        <v>46</v>
      </c>
      <c r="C48" s="49" t="s">
        <v>47</v>
      </c>
      <c r="D48" s="48" t="s">
        <v>48</v>
      </c>
      <c r="E48" s="48" t="s">
        <v>49</v>
      </c>
      <c r="F48" s="48" t="s">
        <v>50</v>
      </c>
      <c r="G48" s="7"/>
      <c r="H48" s="8"/>
    </row>
    <row r="49" spans="1:8" ht="16.5" customHeight="1" x14ac:dyDescent="0.3">
      <c r="A49" t="s">
        <v>51</v>
      </c>
      <c r="B49" s="11">
        <f t="array" aca="1" ref="B49:H49" ca="1">Days+15+DATE(Calendar4Year,Calendar4MonthOption,1)-WEEKDAY(DATE(Calendar4Year,Calendar4MonthOption,1),WeekdayOption)</f>
        <v>45607</v>
      </c>
      <c r="C49" s="11">
        <f ca="1"/>
        <v>45608</v>
      </c>
      <c r="D49" s="11">
        <f ca="1"/>
        <v>45609</v>
      </c>
      <c r="E49" s="11">
        <f ca="1"/>
        <v>45610</v>
      </c>
      <c r="F49" s="11">
        <f ca="1"/>
        <v>45611</v>
      </c>
      <c r="G49" s="11">
        <f ca="1"/>
        <v>45612</v>
      </c>
      <c r="H49" s="11">
        <f ca="1"/>
        <v>45613</v>
      </c>
    </row>
    <row r="50" spans="1:8" ht="28.5" customHeight="1" x14ac:dyDescent="0.3">
      <c r="B50" s="11"/>
      <c r="C50" s="44" t="s">
        <v>52</v>
      </c>
      <c r="D50" s="11"/>
      <c r="E50" s="11"/>
      <c r="F50" s="59" t="s">
        <v>115</v>
      </c>
      <c r="G50" s="11"/>
      <c r="H50" s="11"/>
    </row>
    <row r="51" spans="1:8" ht="56.25" customHeight="1" x14ac:dyDescent="0.3">
      <c r="B51" s="7"/>
      <c r="C51" s="7"/>
      <c r="D51" s="7" t="s">
        <v>53</v>
      </c>
      <c r="E51" s="35" t="s">
        <v>10</v>
      </c>
      <c r="F51" s="7" t="s">
        <v>54</v>
      </c>
      <c r="G51" s="7"/>
      <c r="H51" s="8"/>
    </row>
    <row r="52" spans="1:8" ht="16.5" customHeight="1" x14ac:dyDescent="0.3">
      <c r="A52" t="s">
        <v>55</v>
      </c>
      <c r="B52" s="11">
        <f t="array" aca="1" ref="B52:H52" ca="1">Days+22+DATE(Calendar4Year,Calendar4MonthOption,1)-WEEKDAY(DATE(Calendar4Year,Calendar4MonthOption,1),WeekdayOption)</f>
        <v>45614</v>
      </c>
      <c r="C52" s="11">
        <f ca="1"/>
        <v>45615</v>
      </c>
      <c r="D52" s="11">
        <f ca="1"/>
        <v>45616</v>
      </c>
      <c r="E52" s="11">
        <f ca="1"/>
        <v>45617</v>
      </c>
      <c r="F52" s="11">
        <f ca="1"/>
        <v>45618</v>
      </c>
      <c r="G52" s="11">
        <f ca="1"/>
        <v>45619</v>
      </c>
      <c r="H52" s="11">
        <f ca="1"/>
        <v>45620</v>
      </c>
    </row>
    <row r="53" spans="1:8" ht="56.25" customHeight="1" x14ac:dyDescent="0.3">
      <c r="B53" s="7"/>
      <c r="C53" s="45" t="s">
        <v>56</v>
      </c>
      <c r="D53" s="7"/>
      <c r="E53" s="34"/>
      <c r="F53" s="7"/>
      <c r="G53" s="7"/>
      <c r="H53" s="8"/>
    </row>
    <row r="54" spans="1:8" ht="16.5" customHeight="1" x14ac:dyDescent="0.3">
      <c r="A54" t="s">
        <v>57</v>
      </c>
      <c r="B54" s="11">
        <f t="array" aca="1" ref="B54:H54" ca="1">Days+29+DATE(Calendar4Year,Calendar4MonthOption,1)-WEEKDAY(DATE(Calendar4Year,Calendar4MonthOption,1),WeekdayOption)</f>
        <v>45621</v>
      </c>
      <c r="C54" s="11">
        <f ca="1"/>
        <v>45622</v>
      </c>
      <c r="D54" s="11">
        <f ca="1"/>
        <v>45623</v>
      </c>
      <c r="E54" s="11">
        <f ca="1"/>
        <v>45624</v>
      </c>
      <c r="F54" s="11">
        <f ca="1"/>
        <v>45625</v>
      </c>
      <c r="G54" s="11">
        <f ca="1"/>
        <v>45626</v>
      </c>
      <c r="H54" s="11">
        <f ca="1"/>
        <v>45627</v>
      </c>
    </row>
    <row r="55" spans="1:8" ht="16.5" customHeight="1" x14ac:dyDescent="0.3">
      <c r="B55" s="11"/>
      <c r="C55" s="44" t="s">
        <v>58</v>
      </c>
      <c r="D55" s="11"/>
      <c r="E55" s="11"/>
      <c r="F55" s="11"/>
      <c r="G55" s="11"/>
      <c r="H55" s="11"/>
    </row>
    <row r="56" spans="1:8" ht="57" customHeight="1" x14ac:dyDescent="0.3">
      <c r="B56" s="7"/>
      <c r="C56" s="7"/>
      <c r="D56" s="7"/>
      <c r="E56" s="54" t="s">
        <v>59</v>
      </c>
      <c r="F56" s="45" t="s">
        <v>60</v>
      </c>
      <c r="G56" s="7"/>
      <c r="H56" s="9"/>
    </row>
    <row r="57" spans="1:8" ht="16.5" customHeight="1" x14ac:dyDescent="0.3">
      <c r="B57" s="11">
        <f t="array" aca="1" ref="B57:C57" ca="1">Days+36+DATE(Calendar4Year,Calendar4MonthOption,1)-WEEKDAY(DATE(Calendar4Year,Calendar4MonthOption,1),WeekdayOption)</f>
        <v>45628</v>
      </c>
      <c r="C57" s="11">
        <f ca="1"/>
        <v>45629</v>
      </c>
      <c r="D57" s="62" t="s">
        <v>23</v>
      </c>
      <c r="E57" s="63"/>
      <c r="F57" s="63"/>
      <c r="G57" s="63"/>
      <c r="H57" s="63"/>
    </row>
    <row r="58" spans="1:8" ht="63.75" customHeight="1" x14ac:dyDescent="0.3">
      <c r="B58" s="7"/>
      <c r="C58" s="7"/>
      <c r="D58" s="65"/>
      <c r="E58" s="65"/>
      <c r="F58" s="65"/>
      <c r="G58" s="65"/>
      <c r="H58" s="65"/>
    </row>
    <row r="59" spans="1:8" ht="54" customHeight="1" x14ac:dyDescent="0.7">
      <c r="A59" s="2"/>
      <c r="B59" s="55">
        <f ca="1">YEAR(DATE(Calendar4Year,Calendar4MonthOption+1,1))</f>
        <v>2024</v>
      </c>
      <c r="C59" s="60" t="str">
        <f ca="1">TEXT(DATE(Calendar4Year,Calendar4MonthOption+1,1),"mmmm")</f>
        <v>December</v>
      </c>
      <c r="D59" s="60"/>
      <c r="E59" s="60"/>
      <c r="F59" s="6"/>
      <c r="G59" s="6"/>
      <c r="H59" s="2"/>
    </row>
    <row r="60" spans="1:8" ht="14.25" customHeight="1" x14ac:dyDescent="0.3">
      <c r="A60" s="3"/>
      <c r="B60" s="56" t="str">
        <f ca="1">UPPER(TEXT(B61,"dddd"))</f>
        <v>MONDAY</v>
      </c>
      <c r="C60" s="57" t="str">
        <f t="shared" ref="C60" ca="1" si="14">UPPER(TEXT(C61,"dddd"))</f>
        <v>TUESDAY</v>
      </c>
      <c r="D60" s="56" t="str">
        <f t="shared" ref="D60" ca="1" si="15">UPPER(TEXT(D61,"dddd"))</f>
        <v>WEDNESDAY</v>
      </c>
      <c r="E60" s="57" t="str">
        <f t="shared" ref="E60" ca="1" si="16">UPPER(TEXT(E61,"dddd"))</f>
        <v>THURSDAY</v>
      </c>
      <c r="F60" s="56" t="str">
        <f t="shared" ref="F60" ca="1" si="17">UPPER(TEXT(F61,"dddd"))</f>
        <v>FRIDAY</v>
      </c>
      <c r="G60" s="57" t="str">
        <f t="shared" ref="G60" ca="1" si="18">UPPER(TEXT(G61,"dddd"))</f>
        <v>SATURDAY</v>
      </c>
      <c r="H60" s="56" t="str">
        <f t="shared" ref="H60" ca="1" si="19">UPPER(TEXT(H61,"dddd"))</f>
        <v>SUNDAY</v>
      </c>
    </row>
    <row r="61" spans="1:8" ht="16.5" customHeight="1" x14ac:dyDescent="0.3">
      <c r="B61" s="11">
        <f t="array" aca="1" ref="B61:H61" ca="1">Days+1+DATE(Calendar5Year,Calendar5MonthOption,1)-WEEKDAY(DATE(Calendar5Year,Calendar5MonthOption,1),WeekdayOption)</f>
        <v>45621</v>
      </c>
      <c r="C61" s="11">
        <f ca="1"/>
        <v>45622</v>
      </c>
      <c r="D61" s="11">
        <f ca="1"/>
        <v>45623</v>
      </c>
      <c r="E61" s="11">
        <f ca="1"/>
        <v>45624</v>
      </c>
      <c r="F61" s="11">
        <f ca="1"/>
        <v>45625</v>
      </c>
      <c r="G61" s="11">
        <f ca="1"/>
        <v>45626</v>
      </c>
      <c r="H61" s="11">
        <f ca="1"/>
        <v>45627</v>
      </c>
    </row>
    <row r="62" spans="1:8" ht="56.25" customHeight="1" x14ac:dyDescent="0.3">
      <c r="B62" s="7"/>
      <c r="C62" s="7"/>
      <c r="D62" s="7"/>
      <c r="E62" s="7"/>
      <c r="F62" s="7"/>
      <c r="G62" s="7"/>
      <c r="H62" s="8"/>
    </row>
    <row r="63" spans="1:8" ht="16.5" customHeight="1" x14ac:dyDescent="0.3">
      <c r="A63" t="s">
        <v>61</v>
      </c>
      <c r="B63" s="11">
        <f t="array" aca="1" ref="B63:H63" ca="1">Days+8+DATE(Calendar5Year,Calendar5MonthOption,1)-WEEKDAY(DATE(Calendar5Year,Calendar5MonthOption,1),WeekdayOption)</f>
        <v>45628</v>
      </c>
      <c r="C63" s="11">
        <f ca="1"/>
        <v>45629</v>
      </c>
      <c r="D63" s="11">
        <f ca="1"/>
        <v>45630</v>
      </c>
      <c r="E63" s="11">
        <f ca="1"/>
        <v>45631</v>
      </c>
      <c r="F63" s="11">
        <f ca="1"/>
        <v>45632</v>
      </c>
      <c r="G63" s="11">
        <f ca="1"/>
        <v>45633</v>
      </c>
      <c r="H63" s="11">
        <f ca="1"/>
        <v>45634</v>
      </c>
    </row>
    <row r="64" spans="1:8" ht="56.25" customHeight="1" x14ac:dyDescent="0.3">
      <c r="B64" s="36" t="s">
        <v>63</v>
      </c>
      <c r="C64" s="7"/>
      <c r="D64" s="7"/>
      <c r="E64" s="7"/>
      <c r="F64" s="37"/>
      <c r="G64" s="12" t="s">
        <v>62</v>
      </c>
      <c r="H64" s="8"/>
    </row>
    <row r="65" spans="1:8" ht="16.5" customHeight="1" x14ac:dyDescent="0.3">
      <c r="B65" s="11">
        <f t="array" aca="1" ref="B65:H65" ca="1">Days+15+DATE(Calendar5Year,Calendar5MonthOption,1)-WEEKDAY(DATE(Calendar5Year,Calendar5MonthOption,1),WeekdayOption)</f>
        <v>45635</v>
      </c>
      <c r="C65" s="11">
        <f ca="1"/>
        <v>45636</v>
      </c>
      <c r="D65" s="11">
        <f ca="1"/>
        <v>45637</v>
      </c>
      <c r="E65" s="11">
        <f ca="1"/>
        <v>45638</v>
      </c>
      <c r="F65" s="11">
        <f ca="1"/>
        <v>45639</v>
      </c>
      <c r="G65" s="11">
        <f ca="1"/>
        <v>45640</v>
      </c>
      <c r="H65" s="11">
        <f ca="1"/>
        <v>45641</v>
      </c>
    </row>
    <row r="66" spans="1:8" ht="56.25" customHeight="1" x14ac:dyDescent="0.3">
      <c r="B66" s="7"/>
      <c r="C66" s="7"/>
      <c r="D66" s="7"/>
      <c r="E66" s="7"/>
      <c r="F66" s="7"/>
      <c r="G66" s="7"/>
      <c r="H66" s="8"/>
    </row>
    <row r="67" spans="1:8" ht="16.5" customHeight="1" x14ac:dyDescent="0.3">
      <c r="B67" s="11">
        <f t="array" aca="1" ref="B67:H67" ca="1">Days+22+DATE(Calendar5Year,Calendar5MonthOption,1)-WEEKDAY(DATE(Calendar5Year,Calendar5MonthOption,1),WeekdayOption)</f>
        <v>45642</v>
      </c>
      <c r="C67" s="11">
        <f ca="1"/>
        <v>45643</v>
      </c>
      <c r="D67" s="11">
        <f ca="1"/>
        <v>45644</v>
      </c>
      <c r="E67" s="11">
        <f ca="1"/>
        <v>45645</v>
      </c>
      <c r="F67" s="11">
        <f ca="1"/>
        <v>45646</v>
      </c>
      <c r="G67" s="11">
        <f ca="1"/>
        <v>45647</v>
      </c>
      <c r="H67" s="11">
        <f ca="1"/>
        <v>45648</v>
      </c>
    </row>
    <row r="68" spans="1:8" ht="56.25" customHeight="1" x14ac:dyDescent="0.3">
      <c r="B68" s="7"/>
      <c r="C68" s="7"/>
      <c r="D68" s="7"/>
      <c r="E68" s="7"/>
      <c r="F68" s="7"/>
      <c r="G68" s="7"/>
      <c r="H68" s="8"/>
    </row>
    <row r="69" spans="1:8" ht="16.5" customHeight="1" x14ac:dyDescent="0.3">
      <c r="B69" s="11">
        <f t="array" aca="1" ref="B69:H69" ca="1">Days+29+DATE(Calendar5Year,Calendar5MonthOption,1)-WEEKDAY(DATE(Calendar5Year,Calendar5MonthOption,1),WeekdayOption)</f>
        <v>45649</v>
      </c>
      <c r="C69" s="11">
        <f ca="1"/>
        <v>45650</v>
      </c>
      <c r="D69" s="11">
        <f ca="1"/>
        <v>45651</v>
      </c>
      <c r="E69" s="11">
        <f ca="1"/>
        <v>45652</v>
      </c>
      <c r="F69" s="11">
        <f ca="1"/>
        <v>45653</v>
      </c>
      <c r="G69" s="11">
        <f ca="1"/>
        <v>45654</v>
      </c>
      <c r="H69" s="11">
        <f ca="1"/>
        <v>45655</v>
      </c>
    </row>
    <row r="70" spans="1:8" ht="57" customHeight="1" x14ac:dyDescent="0.3">
      <c r="B70" s="7"/>
      <c r="C70" s="7"/>
      <c r="D70" s="7"/>
      <c r="E70" s="7"/>
      <c r="F70" s="7"/>
      <c r="G70" s="7"/>
      <c r="H70" s="9"/>
    </row>
    <row r="71" spans="1:8" ht="16.5" customHeight="1" x14ac:dyDescent="0.3">
      <c r="B71" s="11">
        <f t="array" aca="1" ref="B71:C71" ca="1">Days+36+DATE(Calendar5Year,Calendar5MonthOption,1)-WEEKDAY(DATE(Calendar5Year,Calendar5MonthOption,1),WeekdayOption)</f>
        <v>45656</v>
      </c>
      <c r="C71" s="11">
        <f ca="1"/>
        <v>45657</v>
      </c>
      <c r="D71" s="62" t="s">
        <v>23</v>
      </c>
      <c r="E71" s="63"/>
      <c r="F71" s="63"/>
      <c r="G71" s="63"/>
      <c r="H71" s="63"/>
    </row>
    <row r="72" spans="1:8" ht="63.75" customHeight="1" x14ac:dyDescent="0.3">
      <c r="B72" s="7"/>
      <c r="C72" s="7"/>
      <c r="D72" s="65"/>
      <c r="E72" s="65"/>
      <c r="F72" s="65"/>
      <c r="G72" s="65"/>
      <c r="H72" s="65"/>
    </row>
    <row r="73" spans="1:8" ht="54" customHeight="1" x14ac:dyDescent="0.7">
      <c r="A73" s="2"/>
      <c r="B73" s="55">
        <f ca="1">YEAR(DATE(Calendar5Year,Calendar5MonthOption+1,1))</f>
        <v>2025</v>
      </c>
      <c r="C73" s="60" t="str">
        <f ca="1">TEXT(DATE(Calendar5Year,Calendar5MonthOption+1,1),"mmmm")</f>
        <v>January</v>
      </c>
      <c r="D73" s="60"/>
      <c r="E73" s="60"/>
      <c r="F73" s="6"/>
      <c r="G73" s="6"/>
      <c r="H73" s="2"/>
    </row>
    <row r="74" spans="1:8" ht="14.25" customHeight="1" x14ac:dyDescent="0.3">
      <c r="A74" s="3"/>
      <c r="B74" s="56" t="str">
        <f ca="1">UPPER(TEXT(B75,"dddd"))</f>
        <v>MONDAY</v>
      </c>
      <c r="C74" s="57" t="str">
        <f t="shared" ref="C74" ca="1" si="20">UPPER(TEXT(C75,"dddd"))</f>
        <v>TUESDAY</v>
      </c>
      <c r="D74" s="56" t="str">
        <f t="shared" ref="D74" ca="1" si="21">UPPER(TEXT(D75,"dddd"))</f>
        <v>WEDNESDAY</v>
      </c>
      <c r="E74" s="57" t="str">
        <f t="shared" ref="E74" ca="1" si="22">UPPER(TEXT(E75,"dddd"))</f>
        <v>THURSDAY</v>
      </c>
      <c r="F74" s="56" t="str">
        <f t="shared" ref="F74" ca="1" si="23">UPPER(TEXT(F75,"dddd"))</f>
        <v>FRIDAY</v>
      </c>
      <c r="G74" s="57" t="str">
        <f t="shared" ref="G74" ca="1" si="24">UPPER(TEXT(G75,"dddd"))</f>
        <v>SATURDAY</v>
      </c>
      <c r="H74" s="56" t="str">
        <f t="shared" ref="H74" ca="1" si="25">UPPER(TEXT(H75,"dddd"))</f>
        <v>SUNDAY</v>
      </c>
    </row>
    <row r="75" spans="1:8" ht="16.5" customHeight="1" x14ac:dyDescent="0.3">
      <c r="B75" s="11">
        <f t="array" aca="1" ref="B75:H75" ca="1">Days+1+DATE(Calendar6Year,Calendar6MonthOption,1)-WEEKDAY(DATE(Calendar6Year,Calendar6MonthOption,1),WeekdayOption)</f>
        <v>45656</v>
      </c>
      <c r="C75" s="11">
        <f ca="1"/>
        <v>45657</v>
      </c>
      <c r="D75" s="11">
        <f ca="1"/>
        <v>45658</v>
      </c>
      <c r="E75" s="11">
        <f ca="1"/>
        <v>45659</v>
      </c>
      <c r="F75" s="11">
        <f ca="1"/>
        <v>45660</v>
      </c>
      <c r="G75" s="11">
        <f ca="1"/>
        <v>45661</v>
      </c>
      <c r="H75" s="11">
        <f ca="1"/>
        <v>45662</v>
      </c>
    </row>
    <row r="76" spans="1:8" ht="56.25" customHeight="1" x14ac:dyDescent="0.3">
      <c r="B76" s="7"/>
      <c r="C76" s="7"/>
      <c r="D76" s="7"/>
      <c r="E76" s="7"/>
      <c r="F76" s="7"/>
      <c r="G76" s="7"/>
      <c r="H76" s="8"/>
    </row>
    <row r="77" spans="1:8" ht="16.5" customHeight="1" x14ac:dyDescent="0.3">
      <c r="A77" t="s">
        <v>64</v>
      </c>
      <c r="B77" s="11">
        <f t="array" aca="1" ref="B77:H77" ca="1">Days+8+DATE(Calendar6Year,Calendar6MonthOption,1)-WEEKDAY(DATE(Calendar6Year,Calendar6MonthOption,1),WeekdayOption)</f>
        <v>45663</v>
      </c>
      <c r="C77" s="11">
        <f ca="1"/>
        <v>45664</v>
      </c>
      <c r="D77" s="11">
        <f ca="1"/>
        <v>45665</v>
      </c>
      <c r="E77" s="11">
        <f ca="1"/>
        <v>45666</v>
      </c>
      <c r="F77" s="11">
        <f ca="1"/>
        <v>45667</v>
      </c>
      <c r="G77" s="11">
        <f ca="1"/>
        <v>45668</v>
      </c>
      <c r="H77" s="11">
        <f ca="1"/>
        <v>45669</v>
      </c>
    </row>
    <row r="78" spans="1:8" ht="16.5" customHeight="1" x14ac:dyDescent="0.3">
      <c r="B78" s="41" t="s">
        <v>65</v>
      </c>
      <c r="C78" s="11"/>
      <c r="D78" s="11"/>
      <c r="E78" s="11"/>
      <c r="F78" s="11"/>
      <c r="G78" s="11"/>
      <c r="H78" s="11"/>
    </row>
    <row r="79" spans="1:8" ht="56.25" customHeight="1" x14ac:dyDescent="0.3">
      <c r="B79" s="16" t="s">
        <v>66</v>
      </c>
      <c r="C79" s="7"/>
      <c r="D79" s="7"/>
      <c r="E79" s="7"/>
      <c r="F79" s="7"/>
      <c r="G79" s="7"/>
      <c r="H79" s="8"/>
    </row>
    <row r="80" spans="1:8" ht="16.5" customHeight="1" x14ac:dyDescent="0.3">
      <c r="A80" t="s">
        <v>67</v>
      </c>
      <c r="B80" s="11">
        <f t="array" aca="1" ref="B80:H80" ca="1">Days+15+DATE(Calendar6Year,Calendar6MonthOption,1)-WEEKDAY(DATE(Calendar6Year,Calendar6MonthOption,1),WeekdayOption)</f>
        <v>45670</v>
      </c>
      <c r="C80" s="11">
        <f ca="1"/>
        <v>45671</v>
      </c>
      <c r="D80" s="11">
        <f ca="1"/>
        <v>45672</v>
      </c>
      <c r="E80" s="11">
        <f ca="1"/>
        <v>45673</v>
      </c>
      <c r="F80" s="11">
        <f ca="1"/>
        <v>45674</v>
      </c>
      <c r="G80" s="11">
        <f ca="1"/>
        <v>45675</v>
      </c>
      <c r="H80" s="11">
        <f ca="1"/>
        <v>45676</v>
      </c>
    </row>
    <row r="81" spans="1:8" ht="16.5" customHeight="1" x14ac:dyDescent="0.3">
      <c r="B81" s="11"/>
      <c r="C81" s="11"/>
      <c r="D81" s="11"/>
      <c r="E81" s="66"/>
      <c r="F81" s="11"/>
      <c r="G81" s="11"/>
      <c r="H81" s="11"/>
    </row>
    <row r="82" spans="1:8" ht="56.25" customHeight="1" x14ac:dyDescent="0.3">
      <c r="B82" s="40" t="s">
        <v>68</v>
      </c>
      <c r="C82" s="35" t="s">
        <v>10</v>
      </c>
      <c r="D82" s="48" t="s">
        <v>69</v>
      </c>
      <c r="E82" s="7"/>
      <c r="F82" s="7"/>
      <c r="G82" s="7"/>
      <c r="H82" s="8"/>
    </row>
    <row r="83" spans="1:8" ht="16.5" customHeight="1" x14ac:dyDescent="0.3">
      <c r="A83" t="s">
        <v>70</v>
      </c>
      <c r="B83" s="11">
        <f t="array" aca="1" ref="B83:H83" ca="1">Days+22+DATE(Calendar6Year,Calendar6MonthOption,1)-WEEKDAY(DATE(Calendar6Year,Calendar6MonthOption,1),WeekdayOption)</f>
        <v>45677</v>
      </c>
      <c r="C83" s="11">
        <f ca="1"/>
        <v>45678</v>
      </c>
      <c r="D83" s="11">
        <f ca="1"/>
        <v>45679</v>
      </c>
      <c r="E83" s="11">
        <f ca="1"/>
        <v>45680</v>
      </c>
      <c r="F83" s="11">
        <f ca="1"/>
        <v>45681</v>
      </c>
      <c r="G83" s="11">
        <f ca="1"/>
        <v>45682</v>
      </c>
      <c r="H83" s="11">
        <f ca="1"/>
        <v>45683</v>
      </c>
    </row>
    <row r="84" spans="1:8" ht="16.5" customHeight="1" x14ac:dyDescent="0.3">
      <c r="B84" s="11"/>
      <c r="C84" s="11"/>
      <c r="D84" s="50" t="s">
        <v>71</v>
      </c>
      <c r="E84" s="11"/>
      <c r="F84" s="50" t="s">
        <v>72</v>
      </c>
      <c r="G84" s="11"/>
      <c r="H84" s="11"/>
    </row>
    <row r="85" spans="1:8" ht="56.25" customHeight="1" x14ac:dyDescent="0.3">
      <c r="B85" s="49" t="s">
        <v>73</v>
      </c>
      <c r="C85" s="49" t="s">
        <v>74</v>
      </c>
      <c r="D85" s="7" t="s">
        <v>75</v>
      </c>
      <c r="E85" s="49" t="s">
        <v>76</v>
      </c>
      <c r="F85" s="7" t="s">
        <v>77</v>
      </c>
      <c r="G85" s="7"/>
      <c r="H85" s="8"/>
    </row>
    <row r="86" spans="1:8" ht="16.5" customHeight="1" x14ac:dyDescent="0.3">
      <c r="A86" t="s">
        <v>78</v>
      </c>
      <c r="B86" s="11">
        <f t="array" aca="1" ref="B86:H86" ca="1">Days+29+DATE(Calendar6Year,Calendar6MonthOption,1)-WEEKDAY(DATE(Calendar6Year,Calendar6MonthOption,1),WeekdayOption)</f>
        <v>45684</v>
      </c>
      <c r="C86" s="11">
        <f ca="1"/>
        <v>45685</v>
      </c>
      <c r="D86" s="11">
        <f ca="1"/>
        <v>45686</v>
      </c>
      <c r="E86" s="11">
        <f ca="1"/>
        <v>45687</v>
      </c>
      <c r="F86" s="11">
        <f ca="1"/>
        <v>45688</v>
      </c>
      <c r="G86" s="11">
        <f ca="1"/>
        <v>45689</v>
      </c>
      <c r="H86" s="11">
        <f ca="1"/>
        <v>45690</v>
      </c>
    </row>
    <row r="87" spans="1:8" ht="57" customHeight="1" x14ac:dyDescent="0.3">
      <c r="B87" s="7"/>
      <c r="C87" s="7"/>
      <c r="D87" s="7"/>
      <c r="E87" s="7"/>
      <c r="F87" s="7"/>
      <c r="G87" s="7"/>
      <c r="H87" s="9"/>
    </row>
    <row r="88" spans="1:8" ht="16.5" customHeight="1" x14ac:dyDescent="0.3">
      <c r="B88" s="11">
        <f t="array" aca="1" ref="B88:C88" ca="1">Days+36+DATE(Calendar6Year,Calendar6MonthOption,1)-WEEKDAY(DATE(Calendar6Year,Calendar6MonthOption,1),WeekdayOption)</f>
        <v>45691</v>
      </c>
      <c r="C88" s="11">
        <f ca="1"/>
        <v>45692</v>
      </c>
      <c r="D88" s="62" t="s">
        <v>23</v>
      </c>
      <c r="E88" s="63"/>
      <c r="F88" s="63"/>
      <c r="G88" s="63"/>
      <c r="H88" s="63"/>
    </row>
    <row r="89" spans="1:8" ht="63.75" customHeight="1" x14ac:dyDescent="0.3">
      <c r="B89" s="7"/>
      <c r="C89" s="7"/>
      <c r="D89" s="65"/>
      <c r="E89" s="65"/>
      <c r="F89" s="65"/>
      <c r="G89" s="65"/>
      <c r="H89" s="65"/>
    </row>
    <row r="90" spans="1:8" ht="54" customHeight="1" x14ac:dyDescent="0.7">
      <c r="A90" s="2"/>
      <c r="B90" s="55">
        <f ca="1">YEAR(DATE(Calendar6Year,Calendar6MonthOption+1,1))</f>
        <v>2025</v>
      </c>
      <c r="C90" s="60" t="str">
        <f ca="1">TEXT(DATE(Calendar6Year,Calendar6MonthOption+1,1),"mmmm")</f>
        <v>February</v>
      </c>
      <c r="D90" s="60"/>
      <c r="E90" s="60"/>
      <c r="F90" s="6"/>
      <c r="G90" s="6"/>
      <c r="H90" s="2"/>
    </row>
    <row r="91" spans="1:8" ht="14.25" customHeight="1" x14ac:dyDescent="0.3">
      <c r="A91" s="3"/>
      <c r="B91" s="56" t="str">
        <f ca="1">UPPER(TEXT(B92,"dddd"))</f>
        <v>MONDAY</v>
      </c>
      <c r="C91" s="57" t="str">
        <f t="shared" ref="C91" ca="1" si="26">UPPER(TEXT(C92,"dddd"))</f>
        <v>TUESDAY</v>
      </c>
      <c r="D91" s="56" t="str">
        <f t="shared" ref="D91" ca="1" si="27">UPPER(TEXT(D92,"dddd"))</f>
        <v>WEDNESDAY</v>
      </c>
      <c r="E91" s="57" t="str">
        <f t="shared" ref="E91" ca="1" si="28">UPPER(TEXT(E92,"dddd"))</f>
        <v>THURSDAY</v>
      </c>
      <c r="F91" s="56" t="str">
        <f t="shared" ref="F91" ca="1" si="29">UPPER(TEXT(F92,"dddd"))</f>
        <v>FRIDAY</v>
      </c>
      <c r="G91" s="57" t="str">
        <f t="shared" ref="G91" ca="1" si="30">UPPER(TEXT(G92,"dddd"))</f>
        <v>SATURDAY</v>
      </c>
      <c r="H91" s="56" t="str">
        <f t="shared" ref="H91" ca="1" si="31">UPPER(TEXT(H92,"dddd"))</f>
        <v>SUNDAY</v>
      </c>
    </row>
    <row r="92" spans="1:8" ht="16.5" customHeight="1" x14ac:dyDescent="0.3">
      <c r="B92" s="11">
        <f t="array" aca="1" ref="B92:H92" ca="1">Days+1+DATE(Calendar7Year,Calendar7MonthOption,1)-WEEKDAY(DATE(Calendar7Year,Calendar7MonthOption,1),WeekdayOption)</f>
        <v>45684</v>
      </c>
      <c r="C92" s="11">
        <f ca="1"/>
        <v>45685</v>
      </c>
      <c r="D92" s="11">
        <f ca="1"/>
        <v>45686</v>
      </c>
      <c r="E92" s="11">
        <f ca="1"/>
        <v>45687</v>
      </c>
      <c r="F92" s="11">
        <f ca="1"/>
        <v>45688</v>
      </c>
      <c r="G92" s="11">
        <f ca="1"/>
        <v>45689</v>
      </c>
      <c r="H92" s="11">
        <f ca="1"/>
        <v>45690</v>
      </c>
    </row>
    <row r="93" spans="1:8" ht="56.25" customHeight="1" x14ac:dyDescent="0.3">
      <c r="B93" s="7"/>
      <c r="C93" s="45" t="s">
        <v>79</v>
      </c>
      <c r="D93" s="7"/>
      <c r="E93" s="7"/>
      <c r="F93" s="7"/>
      <c r="G93" s="7"/>
      <c r="H93" s="8"/>
    </row>
    <row r="94" spans="1:8" ht="16.5" customHeight="1" x14ac:dyDescent="0.3">
      <c r="A94" t="s">
        <v>80</v>
      </c>
      <c r="B94" s="11">
        <f t="array" aca="1" ref="B94:H94" ca="1">Days+8+DATE(Calendar7Year,Calendar7MonthOption,1)-WEEKDAY(DATE(Calendar7Year,Calendar7MonthOption,1),WeekdayOption)</f>
        <v>45691</v>
      </c>
      <c r="C94" s="11">
        <f ca="1"/>
        <v>45692</v>
      </c>
      <c r="D94" s="11">
        <f ca="1"/>
        <v>45693</v>
      </c>
      <c r="E94" s="11">
        <f ca="1"/>
        <v>45694</v>
      </c>
      <c r="F94" s="11">
        <f ca="1"/>
        <v>45695</v>
      </c>
      <c r="G94" s="11">
        <f ca="1"/>
        <v>45696</v>
      </c>
      <c r="H94" s="11">
        <f ca="1"/>
        <v>45697</v>
      </c>
    </row>
    <row r="95" spans="1:8" ht="16.5" customHeight="1" x14ac:dyDescent="0.3">
      <c r="B95" s="11"/>
      <c r="C95" s="44" t="s">
        <v>81</v>
      </c>
      <c r="E95" s="11"/>
      <c r="F95" s="11"/>
      <c r="G95" s="11"/>
      <c r="H95" s="11"/>
    </row>
    <row r="96" spans="1:8" ht="56.25" customHeight="1" x14ac:dyDescent="0.3">
      <c r="B96" s="7"/>
      <c r="C96" s="7"/>
      <c r="D96" s="11" t="s">
        <v>82</v>
      </c>
      <c r="E96" s="7"/>
      <c r="F96" s="7" t="s">
        <v>83</v>
      </c>
      <c r="G96" s="7"/>
      <c r="H96" s="8"/>
    </row>
    <row r="97" spans="1:8" ht="16.5" customHeight="1" x14ac:dyDescent="0.3">
      <c r="A97" t="s">
        <v>84</v>
      </c>
      <c r="B97" s="11">
        <f t="array" aca="1" ref="B97:H97" ca="1">Days+15+DATE(Calendar7Year,Calendar7MonthOption,1)-WEEKDAY(DATE(Calendar7Year,Calendar7MonthOption,1),WeekdayOption)</f>
        <v>45698</v>
      </c>
      <c r="C97" s="11">
        <f ca="1"/>
        <v>45699</v>
      </c>
      <c r="D97" s="11">
        <f ca="1"/>
        <v>45700</v>
      </c>
      <c r="E97" s="11">
        <f ca="1"/>
        <v>45701</v>
      </c>
      <c r="F97" s="11">
        <f ca="1"/>
        <v>45702</v>
      </c>
      <c r="G97" s="11">
        <f ca="1"/>
        <v>45703</v>
      </c>
      <c r="H97" s="11">
        <f ca="1"/>
        <v>45704</v>
      </c>
    </row>
    <row r="98" spans="1:8" ht="16.5" customHeight="1" x14ac:dyDescent="0.3">
      <c r="B98" s="11"/>
      <c r="C98" s="42" t="s">
        <v>85</v>
      </c>
      <c r="D98" s="11"/>
      <c r="E98" s="11"/>
      <c r="F98" s="11"/>
      <c r="G98" s="11"/>
      <c r="H98" s="11"/>
    </row>
    <row r="99" spans="1:8" ht="16.5" customHeight="1" x14ac:dyDescent="0.3">
      <c r="B99" s="11"/>
      <c r="C99" s="43" t="s">
        <v>22</v>
      </c>
      <c r="D99" s="11"/>
      <c r="E99" s="11"/>
      <c r="F99" s="11"/>
      <c r="G99" s="11"/>
      <c r="H99" s="11"/>
    </row>
    <row r="100" spans="1:8" ht="16.5" customHeight="1" x14ac:dyDescent="0.3">
      <c r="B100" s="11"/>
      <c r="C100" s="18" t="s">
        <v>86</v>
      </c>
      <c r="D100" s="11"/>
      <c r="E100" s="11"/>
      <c r="F100" s="44" t="s">
        <v>87</v>
      </c>
      <c r="G100" s="11"/>
      <c r="H100" s="11"/>
    </row>
    <row r="101" spans="1:8" ht="56.25" customHeight="1" x14ac:dyDescent="0.3">
      <c r="B101" s="7"/>
      <c r="C101" s="7"/>
      <c r="D101" s="7"/>
      <c r="E101" s="7"/>
      <c r="F101" s="7"/>
      <c r="G101" s="7"/>
      <c r="H101" s="8"/>
    </row>
    <row r="102" spans="1:8" ht="16.5" customHeight="1" x14ac:dyDescent="0.3">
      <c r="A102" t="s">
        <v>88</v>
      </c>
      <c r="B102" s="11">
        <f t="array" aca="1" ref="B102:H102" ca="1">Days+22+DATE(Calendar7Year,Calendar7MonthOption,1)-WEEKDAY(DATE(Calendar7Year,Calendar7MonthOption,1),WeekdayOption)</f>
        <v>45705</v>
      </c>
      <c r="C102" s="11">
        <f ca="1"/>
        <v>45706</v>
      </c>
      <c r="D102" s="11">
        <f ca="1"/>
        <v>45707</v>
      </c>
      <c r="E102" s="11">
        <f ca="1"/>
        <v>45708</v>
      </c>
      <c r="F102" s="11">
        <f ca="1"/>
        <v>45709</v>
      </c>
      <c r="G102" s="11">
        <f ca="1"/>
        <v>45710</v>
      </c>
      <c r="H102" s="11">
        <f ca="1"/>
        <v>45711</v>
      </c>
    </row>
    <row r="103" spans="1:8" ht="56.25" customHeight="1" x14ac:dyDescent="0.3">
      <c r="B103" s="7"/>
      <c r="C103" s="7"/>
      <c r="D103" s="7"/>
      <c r="E103" s="7"/>
      <c r="F103" s="7"/>
      <c r="G103" s="7"/>
      <c r="H103" s="8"/>
    </row>
    <row r="104" spans="1:8" ht="16.5" customHeight="1" x14ac:dyDescent="0.3">
      <c r="A104" t="s">
        <v>89</v>
      </c>
      <c r="B104" s="11">
        <f t="array" aca="1" ref="B104:H104" ca="1">Days+29+DATE(Calendar7Year,Calendar7MonthOption,1)-WEEKDAY(DATE(Calendar7Year,Calendar7MonthOption,1),WeekdayOption)</f>
        <v>45712</v>
      </c>
      <c r="C104" s="11">
        <f ca="1"/>
        <v>45713</v>
      </c>
      <c r="D104" s="11">
        <f ca="1"/>
        <v>45714</v>
      </c>
      <c r="E104" s="11">
        <f ca="1"/>
        <v>45715</v>
      </c>
      <c r="F104" s="11">
        <f ca="1"/>
        <v>45716</v>
      </c>
      <c r="G104" s="11">
        <f ca="1"/>
        <v>45717</v>
      </c>
      <c r="H104" s="11">
        <f ca="1"/>
        <v>45718</v>
      </c>
    </row>
    <row r="105" spans="1:8" ht="57" customHeight="1" x14ac:dyDescent="0.3">
      <c r="B105" s="39" t="s">
        <v>90</v>
      </c>
      <c r="C105" s="37"/>
      <c r="D105" s="7"/>
      <c r="E105" s="37"/>
      <c r="F105" s="39" t="s">
        <v>91</v>
      </c>
      <c r="G105" s="7"/>
      <c r="H105" s="9"/>
    </row>
    <row r="106" spans="1:8" ht="16.5" customHeight="1" x14ac:dyDescent="0.3">
      <c r="B106" s="11">
        <f t="array" aca="1" ref="B106:C106" ca="1">Days+36+DATE(Calendar7Year,Calendar7MonthOption,1)-WEEKDAY(DATE(Calendar7Year,Calendar7MonthOption,1),WeekdayOption)</f>
        <v>45719</v>
      </c>
      <c r="C106" s="11">
        <f ca="1"/>
        <v>45720</v>
      </c>
      <c r="D106" s="62" t="s">
        <v>23</v>
      </c>
      <c r="E106" s="63"/>
      <c r="F106" s="63"/>
      <c r="G106" s="63"/>
      <c r="H106" s="63"/>
    </row>
    <row r="107" spans="1:8" ht="63.75" customHeight="1" x14ac:dyDescent="0.3">
      <c r="B107" s="7"/>
      <c r="C107" s="7"/>
      <c r="D107" s="65"/>
      <c r="E107" s="65"/>
      <c r="F107" s="65"/>
      <c r="G107" s="65"/>
      <c r="H107" s="65"/>
    </row>
    <row r="108" spans="1:8" ht="54" customHeight="1" x14ac:dyDescent="0.7">
      <c r="A108" s="2"/>
      <c r="B108" s="55">
        <f ca="1">YEAR(DATE(Calendar7Year,Calendar7MonthOption+1,1))</f>
        <v>2025</v>
      </c>
      <c r="C108" s="60" t="str">
        <f ca="1">TEXT(DATE(Calendar7Year,Calendar7MonthOption+1,1),"mmmm")</f>
        <v>March</v>
      </c>
      <c r="D108" s="60"/>
      <c r="E108" s="60"/>
      <c r="F108" s="6"/>
      <c r="G108" s="6"/>
      <c r="H108" s="2"/>
    </row>
    <row r="109" spans="1:8" ht="14.25" customHeight="1" x14ac:dyDescent="0.3">
      <c r="A109" s="3"/>
      <c r="B109" s="56" t="str">
        <f ca="1">UPPER(TEXT(B110,"dddd"))</f>
        <v>MONDAY</v>
      </c>
      <c r="C109" s="57" t="str">
        <f t="shared" ref="C109" ca="1" si="32">UPPER(TEXT(C110,"dddd"))</f>
        <v>TUESDAY</v>
      </c>
      <c r="D109" s="56" t="str">
        <f t="shared" ref="D109" ca="1" si="33">UPPER(TEXT(D110,"dddd"))</f>
        <v>WEDNESDAY</v>
      </c>
      <c r="E109" s="57" t="str">
        <f t="shared" ref="E109" ca="1" si="34">UPPER(TEXT(E110,"dddd"))</f>
        <v>THURSDAY</v>
      </c>
      <c r="F109" s="56" t="str">
        <f t="shared" ref="F109" ca="1" si="35">UPPER(TEXT(F110,"dddd"))</f>
        <v>FRIDAY</v>
      </c>
      <c r="G109" s="57" t="str">
        <f t="shared" ref="G109" ca="1" si="36">UPPER(TEXT(G110,"dddd"))</f>
        <v>SATURDAY</v>
      </c>
      <c r="H109" s="56" t="str">
        <f t="shared" ref="H109" ca="1" si="37">UPPER(TEXT(H110,"dddd"))</f>
        <v>SUNDAY</v>
      </c>
    </row>
    <row r="110" spans="1:8" ht="16.5" customHeight="1" x14ac:dyDescent="0.3">
      <c r="B110" s="11">
        <f t="array" aca="1" ref="B110:H110" ca="1">Days+1+DATE(Calendar8Year,Calendar8MonthOption,1)-WEEKDAY(DATE(Calendar8Year,Calendar8MonthOption,1),WeekdayOption)</f>
        <v>45712</v>
      </c>
      <c r="C110" s="11">
        <f ca="1"/>
        <v>45713</v>
      </c>
      <c r="D110" s="11">
        <f ca="1"/>
        <v>45714</v>
      </c>
      <c r="E110" s="11">
        <f ca="1"/>
        <v>45715</v>
      </c>
      <c r="F110" s="11">
        <f ca="1"/>
        <v>45716</v>
      </c>
      <c r="G110" s="11">
        <f ca="1"/>
        <v>45717</v>
      </c>
      <c r="H110" s="11">
        <f ca="1"/>
        <v>45718</v>
      </c>
    </row>
    <row r="111" spans="1:8" ht="56.25" customHeight="1" x14ac:dyDescent="0.3">
      <c r="B111" s="7"/>
      <c r="C111" s="7"/>
      <c r="D111" s="7"/>
      <c r="E111" s="7"/>
      <c r="F111" s="7"/>
      <c r="G111" s="7"/>
      <c r="H111" s="8"/>
    </row>
    <row r="112" spans="1:8" ht="16.5" customHeight="1" x14ac:dyDescent="0.3">
      <c r="A112" t="s">
        <v>92</v>
      </c>
      <c r="B112" s="11">
        <f t="array" aca="1" ref="B112:H112" ca="1">Days+8+DATE(Calendar8Year,Calendar8MonthOption,1)-WEEKDAY(DATE(Calendar8Year,Calendar8MonthOption,1),WeekdayOption)</f>
        <v>45719</v>
      </c>
      <c r="C112" s="11">
        <f ca="1"/>
        <v>45720</v>
      </c>
      <c r="D112" s="11">
        <f ca="1"/>
        <v>45721</v>
      </c>
      <c r="E112" s="11">
        <f ca="1"/>
        <v>45722</v>
      </c>
      <c r="F112" s="11">
        <f ca="1"/>
        <v>45723</v>
      </c>
      <c r="G112" s="11">
        <f ca="1"/>
        <v>45724</v>
      </c>
      <c r="H112" s="11">
        <f ca="1"/>
        <v>45725</v>
      </c>
    </row>
    <row r="113" spans="1:8" ht="56.25" customHeight="1" x14ac:dyDescent="0.3">
      <c r="B113" s="40" t="s">
        <v>93</v>
      </c>
      <c r="C113" s="37"/>
      <c r="D113" s="37"/>
      <c r="E113" s="54" t="s">
        <v>94</v>
      </c>
      <c r="F113" s="40" t="s">
        <v>95</v>
      </c>
      <c r="G113" s="7"/>
      <c r="H113" s="8"/>
    </row>
    <row r="114" spans="1:8" ht="16.5" customHeight="1" x14ac:dyDescent="0.3">
      <c r="A114" t="s">
        <v>96</v>
      </c>
      <c r="B114" s="11">
        <f t="array" aca="1" ref="B114:H114" ca="1">Days+15+DATE(Calendar8Year,Calendar8MonthOption,1)-WEEKDAY(DATE(Calendar8Year,Calendar8MonthOption,1),WeekdayOption)</f>
        <v>45726</v>
      </c>
      <c r="C114" s="11">
        <f ca="1"/>
        <v>45727</v>
      </c>
      <c r="D114" s="11">
        <f ca="1"/>
        <v>45728</v>
      </c>
      <c r="E114" s="11">
        <f ca="1"/>
        <v>45729</v>
      </c>
      <c r="F114" s="11">
        <f ca="1"/>
        <v>45730</v>
      </c>
      <c r="G114" s="11">
        <f ca="1"/>
        <v>45731</v>
      </c>
      <c r="H114" s="11">
        <f ca="1"/>
        <v>45732</v>
      </c>
    </row>
    <row r="115" spans="1:8" ht="56.25" customHeight="1" x14ac:dyDescent="0.3">
      <c r="B115" s="7"/>
      <c r="C115" s="7"/>
      <c r="D115" s="7"/>
      <c r="E115" s="7"/>
      <c r="F115" s="7"/>
      <c r="G115" s="12" t="s">
        <v>97</v>
      </c>
      <c r="H115" s="8"/>
    </row>
    <row r="116" spans="1:8" ht="16.5" customHeight="1" x14ac:dyDescent="0.3">
      <c r="B116" s="11">
        <f t="array" aca="1" ref="B116:H116" ca="1">Days+22+DATE(Calendar8Year,Calendar8MonthOption,1)-WEEKDAY(DATE(Calendar8Year,Calendar8MonthOption,1),WeekdayOption)</f>
        <v>45733</v>
      </c>
      <c r="C116" s="11">
        <f ca="1"/>
        <v>45734</v>
      </c>
      <c r="D116" s="11">
        <f ca="1"/>
        <v>45735</v>
      </c>
      <c r="E116" s="11">
        <f ca="1"/>
        <v>45736</v>
      </c>
      <c r="F116" s="11">
        <f ca="1"/>
        <v>45737</v>
      </c>
      <c r="G116" s="11">
        <f ca="1"/>
        <v>45738</v>
      </c>
      <c r="H116" s="11">
        <f ca="1"/>
        <v>45739</v>
      </c>
    </row>
    <row r="117" spans="1:8" ht="56.25" customHeight="1" x14ac:dyDescent="0.3">
      <c r="B117" s="7"/>
      <c r="C117" s="7"/>
      <c r="D117" s="7"/>
      <c r="E117" s="7"/>
      <c r="F117" s="7"/>
      <c r="G117" s="7"/>
      <c r="H117" s="8"/>
    </row>
    <row r="118" spans="1:8" ht="16.5" customHeight="1" x14ac:dyDescent="0.3">
      <c r="B118" s="11">
        <f t="array" aca="1" ref="B118:H118" ca="1">Days+29+DATE(Calendar8Year,Calendar8MonthOption,1)-WEEKDAY(DATE(Calendar8Year,Calendar8MonthOption,1),WeekdayOption)</f>
        <v>45740</v>
      </c>
      <c r="C118" s="11">
        <f ca="1"/>
        <v>45741</v>
      </c>
      <c r="D118" s="11">
        <f ca="1"/>
        <v>45742</v>
      </c>
      <c r="E118" s="11">
        <f ca="1"/>
        <v>45743</v>
      </c>
      <c r="F118" s="11">
        <f ca="1"/>
        <v>45744</v>
      </c>
      <c r="G118" s="11">
        <f ca="1"/>
        <v>45745</v>
      </c>
      <c r="H118" s="11">
        <f ca="1"/>
        <v>45746</v>
      </c>
    </row>
    <row r="119" spans="1:8" ht="57" customHeight="1" x14ac:dyDescent="0.3">
      <c r="B119" s="7"/>
      <c r="C119" s="7"/>
      <c r="D119" s="7"/>
      <c r="E119" s="7"/>
      <c r="F119" s="7"/>
      <c r="G119" s="7"/>
      <c r="H119" s="9"/>
    </row>
    <row r="120" spans="1:8" ht="16.5" customHeight="1" x14ac:dyDescent="0.3">
      <c r="B120" s="11">
        <f t="array" aca="1" ref="B120:C120" ca="1">Days+36+DATE(Calendar8Year,Calendar8MonthOption,1)-WEEKDAY(DATE(Calendar8Year,Calendar8MonthOption,1),WeekdayOption)</f>
        <v>45747</v>
      </c>
      <c r="C120" s="11">
        <f ca="1"/>
        <v>45748</v>
      </c>
      <c r="D120" s="62" t="s">
        <v>23</v>
      </c>
      <c r="E120" s="63"/>
      <c r="F120" s="63"/>
      <c r="G120" s="63"/>
      <c r="H120" s="63"/>
    </row>
    <row r="121" spans="1:8" ht="63.75" customHeight="1" x14ac:dyDescent="0.3">
      <c r="B121" s="7"/>
      <c r="C121" s="7"/>
      <c r="D121" s="65"/>
      <c r="E121" s="65"/>
      <c r="F121" s="65"/>
      <c r="G121" s="65"/>
      <c r="H121" s="65"/>
    </row>
    <row r="122" spans="1:8" ht="54" customHeight="1" x14ac:dyDescent="0.7">
      <c r="A122" s="2"/>
      <c r="B122" s="55">
        <f ca="1">YEAR(DATE(Calendar8Year,Calendar8MonthOption+1,1))</f>
        <v>2025</v>
      </c>
      <c r="C122" s="60" t="str">
        <f ca="1">TEXT(DATE(Calendar8Year,Calendar8MonthOption+1,1),"mmmm")</f>
        <v>April</v>
      </c>
      <c r="D122" s="60"/>
      <c r="E122" s="60"/>
      <c r="F122" s="6"/>
      <c r="G122" s="6"/>
      <c r="H122" s="2"/>
    </row>
    <row r="123" spans="1:8" ht="14.25" customHeight="1" x14ac:dyDescent="0.3">
      <c r="A123" s="3"/>
      <c r="B123" s="56" t="str">
        <f ca="1">UPPER(TEXT(B124,"dddd"))</f>
        <v>MONDAY</v>
      </c>
      <c r="C123" s="57" t="str">
        <f t="shared" ref="C123" ca="1" si="38">UPPER(TEXT(C124,"dddd"))</f>
        <v>TUESDAY</v>
      </c>
      <c r="D123" s="56" t="str">
        <f t="shared" ref="D123" ca="1" si="39">UPPER(TEXT(D124,"dddd"))</f>
        <v>WEDNESDAY</v>
      </c>
      <c r="E123" s="57" t="str">
        <f t="shared" ref="E123" ca="1" si="40">UPPER(TEXT(E124,"dddd"))</f>
        <v>THURSDAY</v>
      </c>
      <c r="F123" s="56" t="str">
        <f t="shared" ref="F123" ca="1" si="41">UPPER(TEXT(F124,"dddd"))</f>
        <v>FRIDAY</v>
      </c>
      <c r="G123" s="57" t="str">
        <f t="shared" ref="G123" ca="1" si="42">UPPER(TEXT(G124,"dddd"))</f>
        <v>SATURDAY</v>
      </c>
      <c r="H123" s="56" t="str">
        <f t="shared" ref="H123" ca="1" si="43">UPPER(TEXT(H124,"dddd"))</f>
        <v>SUNDAY</v>
      </c>
    </row>
    <row r="124" spans="1:8" ht="16.5" customHeight="1" x14ac:dyDescent="0.3">
      <c r="B124" s="11">
        <f t="array" aca="1" ref="B124:H124" ca="1">Days+1+DATE(Calendar9Year,Calendar9MonthOption,1)-WEEKDAY(DATE(Calendar9Year,Calendar9MonthOption,1),WeekdayOption)</f>
        <v>45747</v>
      </c>
      <c r="C124" s="11">
        <f ca="1"/>
        <v>45748</v>
      </c>
      <c r="D124" s="11">
        <f ca="1"/>
        <v>45749</v>
      </c>
      <c r="E124" s="11">
        <f ca="1"/>
        <v>45750</v>
      </c>
      <c r="F124" s="11">
        <f ca="1"/>
        <v>45751</v>
      </c>
      <c r="G124" s="11">
        <f ca="1"/>
        <v>45752</v>
      </c>
      <c r="H124" s="11">
        <f ca="1"/>
        <v>45753</v>
      </c>
    </row>
    <row r="125" spans="1:8" ht="56.25" customHeight="1" x14ac:dyDescent="0.3">
      <c r="B125" s="7"/>
      <c r="C125" s="7"/>
      <c r="D125" s="7"/>
      <c r="E125" s="7"/>
      <c r="F125" s="7"/>
      <c r="G125" s="7"/>
      <c r="H125" s="8"/>
    </row>
    <row r="126" spans="1:8" ht="16.5" customHeight="1" x14ac:dyDescent="0.3">
      <c r="B126" s="11">
        <f t="array" aca="1" ref="B126:H126" ca="1">Days+8+DATE(Calendar9Year,Calendar9MonthOption,1)-WEEKDAY(DATE(Calendar9Year,Calendar9MonthOption,1),WeekdayOption)</f>
        <v>45754</v>
      </c>
      <c r="C126" s="11">
        <f ca="1"/>
        <v>45755</v>
      </c>
      <c r="D126" s="11">
        <f ca="1"/>
        <v>45756</v>
      </c>
      <c r="E126" s="11">
        <f ca="1"/>
        <v>45757</v>
      </c>
      <c r="F126" s="11">
        <f ca="1"/>
        <v>45758</v>
      </c>
      <c r="G126" s="11">
        <f ca="1"/>
        <v>45759</v>
      </c>
      <c r="H126" s="11">
        <f ca="1"/>
        <v>45760</v>
      </c>
    </row>
    <row r="127" spans="1:8" ht="56.25" customHeight="1" x14ac:dyDescent="0.3">
      <c r="B127" s="7"/>
      <c r="C127" s="7"/>
      <c r="D127" s="7"/>
      <c r="E127" s="7"/>
      <c r="F127" s="7"/>
      <c r="G127" s="7"/>
      <c r="H127" s="8"/>
    </row>
    <row r="128" spans="1:8" ht="16.5" customHeight="1" x14ac:dyDescent="0.3">
      <c r="B128" s="11">
        <f t="array" aca="1" ref="B128:H128" ca="1">Days+15+DATE(Calendar9Year,Calendar9MonthOption,1)-WEEKDAY(DATE(Calendar9Year,Calendar9MonthOption,1),WeekdayOption)</f>
        <v>45761</v>
      </c>
      <c r="C128" s="11">
        <f ca="1"/>
        <v>45762</v>
      </c>
      <c r="D128" s="11">
        <f ca="1"/>
        <v>45763</v>
      </c>
      <c r="E128" s="11">
        <f ca="1"/>
        <v>45764</v>
      </c>
      <c r="F128" s="11">
        <f ca="1"/>
        <v>45765</v>
      </c>
      <c r="G128" s="11">
        <f ca="1"/>
        <v>45766</v>
      </c>
      <c r="H128" s="11">
        <f ca="1"/>
        <v>45767</v>
      </c>
    </row>
    <row r="129" spans="1:8" ht="56.25" customHeight="1" x14ac:dyDescent="0.3">
      <c r="B129" s="40" t="s">
        <v>98</v>
      </c>
      <c r="C129" s="7"/>
      <c r="D129" s="48" t="s">
        <v>99</v>
      </c>
      <c r="E129" s="7"/>
      <c r="F129" s="7"/>
      <c r="G129" s="7"/>
      <c r="H129" s="8"/>
    </row>
    <row r="130" spans="1:8" ht="16.5" customHeight="1" x14ac:dyDescent="0.3">
      <c r="B130" s="11">
        <f t="array" aca="1" ref="B130:H130" ca="1">Days+22+DATE(Calendar9Year,Calendar9MonthOption,1)-WEEKDAY(DATE(Calendar9Year,Calendar9MonthOption,1),WeekdayOption)</f>
        <v>45768</v>
      </c>
      <c r="C130" s="11">
        <f ca="1"/>
        <v>45769</v>
      </c>
      <c r="D130" s="11">
        <f ca="1"/>
        <v>45770</v>
      </c>
      <c r="E130" s="11">
        <f ca="1"/>
        <v>45771</v>
      </c>
      <c r="F130" s="11">
        <f ca="1"/>
        <v>45772</v>
      </c>
      <c r="G130" s="11">
        <f ca="1"/>
        <v>45773</v>
      </c>
      <c r="H130" s="11">
        <f ca="1"/>
        <v>45774</v>
      </c>
    </row>
    <row r="131" spans="1:8" ht="16.5" customHeight="1" x14ac:dyDescent="0.3">
      <c r="B131" s="11"/>
      <c r="C131" s="11"/>
      <c r="D131" s="51" t="s">
        <v>100</v>
      </c>
      <c r="E131" s="11"/>
      <c r="F131" s="11"/>
      <c r="G131" s="11"/>
      <c r="H131" s="11"/>
    </row>
    <row r="132" spans="1:8" ht="56.25" customHeight="1" x14ac:dyDescent="0.3">
      <c r="B132" s="7"/>
      <c r="C132" s="7"/>
      <c r="D132" s="53" t="s">
        <v>101</v>
      </c>
      <c r="E132" s="52" t="s">
        <v>102</v>
      </c>
      <c r="F132" s="52" t="s">
        <v>103</v>
      </c>
      <c r="G132" s="7"/>
      <c r="H132" s="8"/>
    </row>
    <row r="133" spans="1:8" ht="16.5" customHeight="1" x14ac:dyDescent="0.3">
      <c r="A133" t="s">
        <v>67</v>
      </c>
      <c r="B133" s="11">
        <f t="array" aca="1" ref="B133:H133" ca="1">Days+29+DATE(Calendar9Year,Calendar9MonthOption,1)-WEEKDAY(DATE(Calendar9Year,Calendar9MonthOption,1),WeekdayOption)</f>
        <v>45775</v>
      </c>
      <c r="C133" s="11">
        <f ca="1"/>
        <v>45776</v>
      </c>
      <c r="D133" s="11">
        <f ca="1"/>
        <v>45777</v>
      </c>
      <c r="E133" s="11">
        <f ca="1"/>
        <v>45778</v>
      </c>
      <c r="F133" s="11">
        <f ca="1"/>
        <v>45779</v>
      </c>
      <c r="G133" s="11">
        <f ca="1"/>
        <v>45780</v>
      </c>
      <c r="H133" s="11">
        <f ca="1"/>
        <v>45781</v>
      </c>
    </row>
    <row r="134" spans="1:8" ht="57" customHeight="1" x14ac:dyDescent="0.3">
      <c r="B134" s="7"/>
      <c r="C134" s="46" t="s">
        <v>105</v>
      </c>
      <c r="D134" s="7"/>
      <c r="E134" s="7"/>
      <c r="F134" s="7"/>
      <c r="G134" s="7"/>
      <c r="H134" s="9"/>
    </row>
    <row r="135" spans="1:8" ht="16.5" customHeight="1" x14ac:dyDescent="0.3">
      <c r="B135" s="11">
        <f t="array" aca="1" ref="B135:C135" ca="1">Days+36+DATE(Calendar9Year,Calendar9MonthOption,1)-WEEKDAY(DATE(Calendar9Year,Calendar9MonthOption,1),WeekdayOption)</f>
        <v>45782</v>
      </c>
      <c r="C135" s="11">
        <f ca="1"/>
        <v>45783</v>
      </c>
      <c r="D135" s="62" t="s">
        <v>23</v>
      </c>
      <c r="E135" s="63"/>
      <c r="F135" s="63"/>
      <c r="G135" s="63"/>
      <c r="H135" s="63"/>
    </row>
    <row r="136" spans="1:8" ht="63.75" customHeight="1" x14ac:dyDescent="0.3">
      <c r="B136" s="7"/>
      <c r="C136" s="45" t="s">
        <v>104</v>
      </c>
      <c r="D136" s="65"/>
      <c r="E136" s="65"/>
      <c r="F136" s="65"/>
      <c r="G136" s="65"/>
      <c r="H136" s="65"/>
    </row>
    <row r="137" spans="1:8" ht="54" customHeight="1" x14ac:dyDescent="0.7">
      <c r="A137" s="2"/>
      <c r="B137" s="55">
        <f ca="1">YEAR(DATE(Calendar9Year,Calendar9MonthOption+1,1))</f>
        <v>2025</v>
      </c>
      <c r="C137" s="60" t="str">
        <f ca="1">TEXT(DATE(Calendar9Year,Calendar9MonthOption+1,1),"mmmm")</f>
        <v>May</v>
      </c>
      <c r="D137" s="60"/>
      <c r="E137" s="60"/>
      <c r="F137" s="6"/>
      <c r="G137" s="6"/>
      <c r="H137" s="2"/>
    </row>
    <row r="138" spans="1:8" ht="14.25" customHeight="1" x14ac:dyDescent="0.3">
      <c r="A138" s="3"/>
      <c r="B138" s="56" t="str">
        <f ca="1">UPPER(TEXT(B139,"dddd"))</f>
        <v>MONDAY</v>
      </c>
      <c r="C138" s="57" t="str">
        <f t="shared" ref="C138:H138" ca="1" si="44">UPPER(TEXT(C139,"dddd"))</f>
        <v>TUESDAY</v>
      </c>
      <c r="D138" s="56" t="str">
        <f t="shared" ca="1" si="44"/>
        <v>WEDNESDAY</v>
      </c>
      <c r="E138" s="57" t="str">
        <f t="shared" ca="1" si="44"/>
        <v>THURSDAY</v>
      </c>
      <c r="F138" s="56" t="str">
        <f t="shared" ca="1" si="44"/>
        <v>FRIDAY</v>
      </c>
      <c r="G138" s="57" t="str">
        <f t="shared" ca="1" si="44"/>
        <v>SATURDAY</v>
      </c>
      <c r="H138" s="56" t="str">
        <f t="shared" ca="1" si="44"/>
        <v>SUNDAY</v>
      </c>
    </row>
    <row r="139" spans="1:8" ht="16.5" customHeight="1" x14ac:dyDescent="0.3">
      <c r="B139" s="11">
        <f t="array" aca="1" ref="B139:H139" ca="1">Days+1+DATE(Calendar10Year,Calendar10MonthOption,1)-WEEKDAY(DATE(Calendar10Year,Calendar10MonthOption,1),WeekdayOption)</f>
        <v>45775</v>
      </c>
      <c r="C139" s="11">
        <f ca="1"/>
        <v>45776</v>
      </c>
      <c r="D139" s="11">
        <f ca="1"/>
        <v>45777</v>
      </c>
      <c r="E139" s="11">
        <f ca="1"/>
        <v>45778</v>
      </c>
      <c r="F139" s="11">
        <f ca="1"/>
        <v>45779</v>
      </c>
      <c r="G139" s="11">
        <f ca="1"/>
        <v>45780</v>
      </c>
      <c r="H139" s="11">
        <f ca="1"/>
        <v>45781</v>
      </c>
    </row>
    <row r="140" spans="1:8" ht="56.25" customHeight="1" x14ac:dyDescent="0.3">
      <c r="B140" s="7"/>
      <c r="C140" s="46" t="s">
        <v>105</v>
      </c>
      <c r="D140" s="7" t="s">
        <v>106</v>
      </c>
      <c r="E140" s="7"/>
      <c r="F140" s="7" t="s">
        <v>107</v>
      </c>
      <c r="G140" s="7"/>
      <c r="H140" s="8"/>
    </row>
    <row r="141" spans="1:8" ht="16.5" customHeight="1" x14ac:dyDescent="0.3">
      <c r="A141" t="s">
        <v>40</v>
      </c>
      <c r="B141" s="11">
        <f t="array" aca="1" ref="B141:H141" ca="1">Days+8+DATE(Calendar10Year,Calendar10MonthOption,1)-WEEKDAY(DATE(Calendar10Year,Calendar10MonthOption,1),WeekdayOption)</f>
        <v>45782</v>
      </c>
      <c r="C141" s="11">
        <f ca="1"/>
        <v>45783</v>
      </c>
      <c r="D141" s="11">
        <f ca="1"/>
        <v>45784</v>
      </c>
      <c r="E141" s="11">
        <f ca="1"/>
        <v>45785</v>
      </c>
      <c r="F141" s="11">
        <f ca="1"/>
        <v>45786</v>
      </c>
      <c r="G141" s="11">
        <f ca="1"/>
        <v>45787</v>
      </c>
      <c r="H141" s="11">
        <f ca="1"/>
        <v>45788</v>
      </c>
    </row>
    <row r="142" spans="1:8" ht="16.5" customHeight="1" x14ac:dyDescent="0.3">
      <c r="B142" s="11"/>
      <c r="C142" s="44" t="s">
        <v>108</v>
      </c>
      <c r="D142" s="11"/>
      <c r="E142" s="11"/>
      <c r="F142" s="44" t="s">
        <v>109</v>
      </c>
      <c r="G142" s="11"/>
      <c r="H142" s="11"/>
    </row>
    <row r="143" spans="1:8" ht="56.25" customHeight="1" x14ac:dyDescent="0.3">
      <c r="B143" s="7"/>
      <c r="C143" s="67"/>
      <c r="D143" s="7"/>
      <c r="E143" s="7"/>
      <c r="F143" s="7"/>
      <c r="G143" s="7"/>
      <c r="H143" s="8"/>
    </row>
    <row r="144" spans="1:8" ht="16.5" customHeight="1" x14ac:dyDescent="0.3">
      <c r="A144" t="s">
        <v>41</v>
      </c>
      <c r="B144" s="11">
        <f t="array" aca="1" ref="B144:H144" ca="1">Days+15+DATE(Calendar10Year,Calendar10MonthOption,1)-WEEKDAY(DATE(Calendar10Year,Calendar10MonthOption,1),WeekdayOption)</f>
        <v>45789</v>
      </c>
      <c r="C144" s="11">
        <f ca="1"/>
        <v>45790</v>
      </c>
      <c r="D144" s="11">
        <f ca="1"/>
        <v>45791</v>
      </c>
      <c r="E144" s="11">
        <f ca="1"/>
        <v>45792</v>
      </c>
      <c r="F144" s="11">
        <f ca="1"/>
        <v>45793</v>
      </c>
      <c r="G144" s="11">
        <f ca="1"/>
        <v>45794</v>
      </c>
      <c r="H144" s="11">
        <f ca="1"/>
        <v>45795</v>
      </c>
    </row>
    <row r="145" spans="1:8" ht="56.25" customHeight="1" x14ac:dyDescent="0.3">
      <c r="B145" s="7"/>
      <c r="C145" s="7"/>
      <c r="D145" s="7"/>
      <c r="E145" s="7"/>
      <c r="F145" s="7"/>
      <c r="G145" s="7"/>
      <c r="H145" s="8"/>
    </row>
    <row r="146" spans="1:8" ht="16.5" customHeight="1" x14ac:dyDescent="0.3">
      <c r="A146" t="s">
        <v>43</v>
      </c>
      <c r="B146" s="11">
        <f t="array" aca="1" ref="B146:H146" ca="1">Days+22+DATE(Calendar10Year,Calendar10MonthOption,1)-WEEKDAY(DATE(Calendar10Year,Calendar10MonthOption,1),WeekdayOption)</f>
        <v>45796</v>
      </c>
      <c r="C146" s="11">
        <f ca="1"/>
        <v>45797</v>
      </c>
      <c r="D146" s="11">
        <f ca="1"/>
        <v>45798</v>
      </c>
      <c r="E146" s="11">
        <f ca="1"/>
        <v>45799</v>
      </c>
      <c r="F146" s="11">
        <f ca="1"/>
        <v>45800</v>
      </c>
      <c r="G146" s="11">
        <f ca="1"/>
        <v>45801</v>
      </c>
      <c r="H146" s="11">
        <f ca="1"/>
        <v>45802</v>
      </c>
    </row>
    <row r="147" spans="1:8" ht="56.25" customHeight="1" x14ac:dyDescent="0.3">
      <c r="B147" s="7"/>
      <c r="C147" s="7"/>
      <c r="D147" s="7"/>
      <c r="E147" s="7"/>
      <c r="F147" s="7"/>
      <c r="G147" s="7"/>
      <c r="H147" s="8"/>
    </row>
    <row r="148" spans="1:8" ht="16.5" customHeight="1" x14ac:dyDescent="0.3">
      <c r="A148" t="s">
        <v>45</v>
      </c>
      <c r="B148" s="11">
        <f t="array" aca="1" ref="B148:H148" ca="1">Days+29+DATE(Calendar10Year,Calendar10MonthOption,1)-WEEKDAY(DATE(Calendar10Year,Calendar10MonthOption,1),WeekdayOption)</f>
        <v>45803</v>
      </c>
      <c r="C148" s="11">
        <f ca="1"/>
        <v>45804</v>
      </c>
      <c r="D148" s="11">
        <f ca="1"/>
        <v>45805</v>
      </c>
      <c r="E148" s="11">
        <f ca="1"/>
        <v>45806</v>
      </c>
      <c r="F148" s="11">
        <f ca="1"/>
        <v>45807</v>
      </c>
      <c r="G148" s="11">
        <f ca="1"/>
        <v>45808</v>
      </c>
      <c r="H148" s="11">
        <f ca="1"/>
        <v>45809</v>
      </c>
    </row>
    <row r="149" spans="1:8" ht="57" customHeight="1" x14ac:dyDescent="0.3">
      <c r="B149" s="7"/>
      <c r="C149" s="7"/>
      <c r="D149" s="7"/>
      <c r="E149" s="7"/>
      <c r="F149" s="7"/>
      <c r="G149" s="7"/>
      <c r="H149" s="9"/>
    </row>
    <row r="150" spans="1:8" ht="16.5" customHeight="1" x14ac:dyDescent="0.3">
      <c r="B150" s="11">
        <f t="array" aca="1" ref="B150:C150" ca="1">Days+36+DATE(Calendar10Year,Calendar10MonthOption,1)-WEEKDAY(DATE(Calendar10Year,Calendar10MonthOption,1),WeekdayOption)</f>
        <v>45810</v>
      </c>
      <c r="C150" s="11">
        <f ca="1"/>
        <v>45811</v>
      </c>
      <c r="D150" s="62" t="s">
        <v>23</v>
      </c>
      <c r="E150" s="63"/>
      <c r="F150" s="63"/>
      <c r="G150" s="63"/>
      <c r="H150" s="63"/>
    </row>
    <row r="151" spans="1:8" ht="63.75" customHeight="1" x14ac:dyDescent="0.3">
      <c r="B151" s="7"/>
      <c r="C151" s="7"/>
      <c r="D151" s="65"/>
      <c r="E151" s="65"/>
      <c r="F151" s="65"/>
      <c r="G151" s="65"/>
      <c r="H151" s="65"/>
    </row>
    <row r="152" spans="1:8" ht="54" customHeight="1" x14ac:dyDescent="0.7">
      <c r="B152" s="55">
        <f ca="1">YEAR(DATE(Calendar10Year,Calendar10MonthOption+1,1))</f>
        <v>2025</v>
      </c>
      <c r="C152" s="60" t="str">
        <f ca="1">TEXT(DATE(Calendar10Year,Calendar10MonthOption+1,1),"mmmm")</f>
        <v>June</v>
      </c>
      <c r="D152" s="60"/>
      <c r="E152" s="60"/>
      <c r="F152" s="6"/>
      <c r="G152" s="6"/>
      <c r="H152" s="2"/>
    </row>
    <row r="153" spans="1:8" ht="14.25" customHeight="1" x14ac:dyDescent="0.3">
      <c r="B153" s="56" t="str">
        <f ca="1">UPPER(TEXT(B154,"dddd"))</f>
        <v>MONDAY</v>
      </c>
      <c r="C153" s="57" t="str">
        <f t="shared" ref="C153:H153" ca="1" si="45">UPPER(TEXT(C154,"dddd"))</f>
        <v>TUESDAY</v>
      </c>
      <c r="D153" s="56" t="str">
        <f t="shared" ca="1" si="45"/>
        <v>WEDNESDAY</v>
      </c>
      <c r="E153" s="57" t="str">
        <f t="shared" ca="1" si="45"/>
        <v>THURSDAY</v>
      </c>
      <c r="F153" s="56" t="str">
        <f t="shared" ca="1" si="45"/>
        <v>FRIDAY</v>
      </c>
      <c r="G153" s="57" t="str">
        <f t="shared" ca="1" si="45"/>
        <v>SATURDAY</v>
      </c>
      <c r="H153" s="56" t="str">
        <f t="shared" ca="1" si="45"/>
        <v>SUNDAY</v>
      </c>
    </row>
    <row r="154" spans="1:8" ht="16.5" customHeight="1" x14ac:dyDescent="0.3">
      <c r="B154" s="11">
        <f t="array" aca="1" ref="B154:H154" ca="1">Days+1+DATE(Calendar11Year,Calendar11MonthOption,1)-WEEKDAY(DATE(Calendar11Year,Calendar11MonthOption,1),WeekdayOption)</f>
        <v>45803</v>
      </c>
      <c r="C154" s="11">
        <f ca="1"/>
        <v>45804</v>
      </c>
      <c r="D154" s="11">
        <f ca="1"/>
        <v>45805</v>
      </c>
      <c r="E154" s="11">
        <f ca="1"/>
        <v>45806</v>
      </c>
      <c r="F154" s="11">
        <f ca="1"/>
        <v>45807</v>
      </c>
      <c r="G154" s="11">
        <f ca="1"/>
        <v>45808</v>
      </c>
      <c r="H154" s="11">
        <f ca="1"/>
        <v>45809</v>
      </c>
    </row>
    <row r="155" spans="1:8" ht="56.25" customHeight="1" x14ac:dyDescent="0.3">
      <c r="B155" s="7"/>
      <c r="C155" s="7"/>
      <c r="D155" s="7"/>
      <c r="E155" s="7"/>
      <c r="F155" s="7"/>
      <c r="G155" s="7"/>
      <c r="H155" s="8"/>
    </row>
    <row r="156" spans="1:8" ht="16.5" customHeight="1" x14ac:dyDescent="0.3">
      <c r="A156" t="s">
        <v>51</v>
      </c>
      <c r="B156" s="11">
        <f t="array" aca="1" ref="B156:H156" ca="1">Days+8+DATE(Calendar11Year,Calendar11MonthOption,1)-WEEKDAY(DATE(Calendar11Year,Calendar11MonthOption,1),WeekdayOption)</f>
        <v>45810</v>
      </c>
      <c r="C156" s="11">
        <f ca="1"/>
        <v>45811</v>
      </c>
      <c r="D156" s="11">
        <f ca="1"/>
        <v>45812</v>
      </c>
      <c r="E156" s="11">
        <f ca="1"/>
        <v>45813</v>
      </c>
      <c r="F156" s="11">
        <f ca="1"/>
        <v>45814</v>
      </c>
      <c r="G156" s="11">
        <f ca="1"/>
        <v>45815</v>
      </c>
      <c r="H156" s="11">
        <f ca="1"/>
        <v>45816</v>
      </c>
    </row>
    <row r="157" spans="1:8" ht="56.25" customHeight="1" x14ac:dyDescent="0.3">
      <c r="B157" s="7"/>
      <c r="C157" s="7"/>
      <c r="D157" s="7"/>
      <c r="E157" s="7"/>
      <c r="F157" s="7"/>
      <c r="G157" s="7"/>
      <c r="H157" s="8"/>
    </row>
    <row r="158" spans="1:8" ht="16.5" customHeight="1" x14ac:dyDescent="0.3">
      <c r="A158" t="s">
        <v>55</v>
      </c>
      <c r="B158" s="11">
        <f t="array" aca="1" ref="B158:H158" ca="1">Days+15+DATE(Calendar11Year,Calendar11MonthOption,1)-WEEKDAY(DATE(Calendar11Year,Calendar11MonthOption,1),WeekdayOption)</f>
        <v>45817</v>
      </c>
      <c r="C158" s="11">
        <f ca="1"/>
        <v>45818</v>
      </c>
      <c r="D158" s="11">
        <f ca="1"/>
        <v>45819</v>
      </c>
      <c r="E158" s="11">
        <f ca="1"/>
        <v>45820</v>
      </c>
      <c r="F158" s="11">
        <f ca="1"/>
        <v>45821</v>
      </c>
      <c r="G158" s="11">
        <f ca="1"/>
        <v>45822</v>
      </c>
      <c r="H158" s="11">
        <f ca="1"/>
        <v>45823</v>
      </c>
    </row>
    <row r="159" spans="1:8" ht="56.25" customHeight="1" x14ac:dyDescent="0.3">
      <c r="B159" s="7"/>
      <c r="C159" s="7"/>
      <c r="D159" s="7"/>
      <c r="E159" s="7"/>
      <c r="F159" s="7"/>
      <c r="G159" s="7"/>
      <c r="H159" s="8"/>
    </row>
    <row r="160" spans="1:8" ht="16.5" customHeight="1" x14ac:dyDescent="0.3">
      <c r="A160" t="s">
        <v>114</v>
      </c>
      <c r="B160" s="11">
        <f t="array" aca="1" ref="B160:H160" ca="1">Days+22+DATE(Calendar11Year,Calendar11MonthOption,1)-WEEKDAY(DATE(Calendar11Year,Calendar11MonthOption,1),WeekdayOption)</f>
        <v>45824</v>
      </c>
      <c r="C160" s="11">
        <f ca="1"/>
        <v>45825</v>
      </c>
      <c r="D160" s="11">
        <f ca="1"/>
        <v>45826</v>
      </c>
      <c r="E160" s="11">
        <f ca="1"/>
        <v>45827</v>
      </c>
      <c r="F160" s="11">
        <f ca="1"/>
        <v>45828</v>
      </c>
      <c r="G160" s="11">
        <f ca="1"/>
        <v>45829</v>
      </c>
      <c r="H160" s="11">
        <f ca="1"/>
        <v>45830</v>
      </c>
    </row>
    <row r="161" spans="1:8" ht="56.25" customHeight="1" x14ac:dyDescent="0.3">
      <c r="B161" s="7"/>
      <c r="C161" s="32" t="s">
        <v>112</v>
      </c>
      <c r="D161" s="7" t="s">
        <v>110</v>
      </c>
      <c r="E161" s="7"/>
      <c r="F161" s="7"/>
      <c r="G161" s="7"/>
      <c r="H161" s="8"/>
    </row>
    <row r="162" spans="1:8" ht="16.5" customHeight="1" x14ac:dyDescent="0.3">
      <c r="A162" t="s">
        <v>61</v>
      </c>
      <c r="B162" s="11">
        <f t="array" aca="1" ref="B162:H162" ca="1">Days+29+DATE(Calendar11Year,Calendar11MonthOption,1)-WEEKDAY(DATE(Calendar11Year,Calendar11MonthOption,1),WeekdayOption)</f>
        <v>45831</v>
      </c>
      <c r="C162" s="11">
        <f ca="1"/>
        <v>45832</v>
      </c>
      <c r="D162" s="11">
        <f ca="1"/>
        <v>45833</v>
      </c>
      <c r="E162" s="11">
        <f ca="1"/>
        <v>45834</v>
      </c>
      <c r="F162" s="11">
        <f ca="1"/>
        <v>45835</v>
      </c>
      <c r="G162" s="11">
        <f ca="1"/>
        <v>45836</v>
      </c>
      <c r="H162" s="11">
        <f ca="1"/>
        <v>45837</v>
      </c>
    </row>
    <row r="163" spans="1:8" ht="57" customHeight="1" x14ac:dyDescent="0.3">
      <c r="B163" s="7"/>
      <c r="C163" s="7"/>
      <c r="D163" s="7"/>
      <c r="E163" s="7"/>
      <c r="F163" s="7"/>
      <c r="G163" s="12" t="s">
        <v>111</v>
      </c>
      <c r="H163" s="9"/>
    </row>
    <row r="164" spans="1:8" ht="16.5" customHeight="1" x14ac:dyDescent="0.3">
      <c r="B164" s="11">
        <f t="array" aca="1" ref="B164:C164" ca="1">Days+36+DATE(Calendar11Year,Calendar11MonthOption,1)-WEEKDAY(DATE(Calendar11Year,Calendar11MonthOption,1),WeekdayOption)</f>
        <v>45838</v>
      </c>
      <c r="C164" s="11">
        <f ca="1"/>
        <v>45839</v>
      </c>
      <c r="D164" s="62" t="s">
        <v>23</v>
      </c>
      <c r="E164" s="63"/>
      <c r="F164" s="63"/>
      <c r="G164" s="63"/>
      <c r="H164" s="63"/>
    </row>
    <row r="165" spans="1:8" ht="63.75" customHeight="1" x14ac:dyDescent="0.3">
      <c r="B165" s="7"/>
      <c r="C165" s="7"/>
      <c r="D165" s="65"/>
      <c r="E165" s="65"/>
      <c r="F165" s="65"/>
      <c r="G165" s="65"/>
      <c r="H165" s="65"/>
    </row>
    <row r="166" spans="1:8" ht="54" customHeight="1" x14ac:dyDescent="0.7">
      <c r="B166" s="55">
        <f ca="1">YEAR(DATE(Calendar11Year,Calendar11MonthOption+1,1))</f>
        <v>2025</v>
      </c>
      <c r="C166" s="60" t="str">
        <f ca="1">TEXT(DATE(Calendar11Year,Calendar11MonthOption+1,1),"mmmm")</f>
        <v>July</v>
      </c>
      <c r="D166" s="60"/>
      <c r="E166" s="60"/>
      <c r="F166" s="6"/>
      <c r="G166" s="6"/>
      <c r="H166" s="2"/>
    </row>
    <row r="167" spans="1:8" ht="14.25" customHeight="1" x14ac:dyDescent="0.3">
      <c r="B167" s="56" t="str">
        <f ca="1">UPPER(TEXT(B168,"dddd"))</f>
        <v>MONDAY</v>
      </c>
      <c r="C167" s="57" t="str">
        <f t="shared" ref="C167:H167" ca="1" si="46">UPPER(TEXT(C168,"dddd"))</f>
        <v>TUESDAY</v>
      </c>
      <c r="D167" s="56" t="str">
        <f t="shared" ca="1" si="46"/>
        <v>WEDNESDAY</v>
      </c>
      <c r="E167" s="57" t="str">
        <f t="shared" ca="1" si="46"/>
        <v>THURSDAY</v>
      </c>
      <c r="F167" s="56" t="str">
        <f t="shared" ca="1" si="46"/>
        <v>FRIDAY</v>
      </c>
      <c r="G167" s="57" t="str">
        <f t="shared" ca="1" si="46"/>
        <v>SATURDAY</v>
      </c>
      <c r="H167" s="56" t="str">
        <f t="shared" ca="1" si="46"/>
        <v>SUNDAY</v>
      </c>
    </row>
    <row r="168" spans="1:8" ht="16.5" customHeight="1" x14ac:dyDescent="0.3">
      <c r="B168" s="11">
        <f t="array" aca="1" ref="B168:H168" ca="1">Days+1+DATE(Calendar12Year,Calendar12MonthOption,1)-WEEKDAY(DATE(Calendar12Year,Calendar12MonthOption,1),WeekdayOption)</f>
        <v>45838</v>
      </c>
      <c r="C168" s="11">
        <f ca="1"/>
        <v>45839</v>
      </c>
      <c r="D168" s="11">
        <f ca="1"/>
        <v>45840</v>
      </c>
      <c r="E168" s="11">
        <f ca="1"/>
        <v>45841</v>
      </c>
      <c r="F168" s="11">
        <f ca="1"/>
        <v>45842</v>
      </c>
      <c r="G168" s="11">
        <f ca="1"/>
        <v>45843</v>
      </c>
      <c r="H168" s="11">
        <f ca="1"/>
        <v>45844</v>
      </c>
    </row>
    <row r="169" spans="1:8" ht="56.25" customHeight="1" x14ac:dyDescent="0.3">
      <c r="B169" s="7"/>
      <c r="C169" s="7"/>
      <c r="D169" s="7"/>
      <c r="E169" s="7"/>
      <c r="F169" s="7"/>
      <c r="G169" s="7"/>
      <c r="H169" s="8"/>
    </row>
    <row r="170" spans="1:8" ht="16.5" customHeight="1" x14ac:dyDescent="0.3">
      <c r="B170" s="11">
        <f t="array" aca="1" ref="B170:H170" ca="1">Days+8+DATE(Calendar12Year,Calendar12MonthOption,1)-WEEKDAY(DATE(Calendar12Year,Calendar12MonthOption,1),WeekdayOption)</f>
        <v>45845</v>
      </c>
      <c r="C170" s="11">
        <f ca="1"/>
        <v>45846</v>
      </c>
      <c r="D170" s="11">
        <f ca="1"/>
        <v>45847</v>
      </c>
      <c r="E170" s="11">
        <f ca="1"/>
        <v>45848</v>
      </c>
      <c r="F170" s="11">
        <f ca="1"/>
        <v>45849</v>
      </c>
      <c r="G170" s="11">
        <f ca="1"/>
        <v>45850</v>
      </c>
      <c r="H170" s="11">
        <f ca="1"/>
        <v>45851</v>
      </c>
    </row>
    <row r="171" spans="1:8" ht="56.25" customHeight="1" x14ac:dyDescent="0.3">
      <c r="B171" s="7"/>
      <c r="C171" s="7"/>
      <c r="D171" s="7"/>
      <c r="E171" s="7"/>
      <c r="F171" s="7"/>
      <c r="G171" s="7"/>
      <c r="H171" s="8"/>
    </row>
    <row r="172" spans="1:8" ht="16.5" customHeight="1" x14ac:dyDescent="0.3">
      <c r="B172" s="11">
        <f t="array" aca="1" ref="B172:H172" ca="1">Days+15+DATE(Calendar12Year,Calendar12MonthOption,1)-WEEKDAY(DATE(Calendar12Year,Calendar12MonthOption,1),WeekdayOption)</f>
        <v>45852</v>
      </c>
      <c r="C172" s="11">
        <f ca="1"/>
        <v>45853</v>
      </c>
      <c r="D172" s="11">
        <f ca="1"/>
        <v>45854</v>
      </c>
      <c r="E172" s="11">
        <f ca="1"/>
        <v>45855</v>
      </c>
      <c r="F172" s="11">
        <f ca="1"/>
        <v>45856</v>
      </c>
      <c r="G172" s="11">
        <f ca="1"/>
        <v>45857</v>
      </c>
      <c r="H172" s="11">
        <f ca="1"/>
        <v>45858</v>
      </c>
    </row>
    <row r="173" spans="1:8" ht="56.25" customHeight="1" x14ac:dyDescent="0.3">
      <c r="B173" s="7"/>
      <c r="C173" s="7"/>
      <c r="D173" s="7"/>
      <c r="E173" s="7"/>
      <c r="F173" s="7"/>
      <c r="G173" s="7"/>
      <c r="H173" s="8"/>
    </row>
    <row r="174" spans="1:8" ht="16.5" customHeight="1" x14ac:dyDescent="0.3">
      <c r="B174" s="11">
        <f t="array" aca="1" ref="B174:H174" ca="1">Days+22+DATE(Calendar12Year,Calendar12MonthOption,1)-WEEKDAY(DATE(Calendar12Year,Calendar12MonthOption,1),WeekdayOption)</f>
        <v>45859</v>
      </c>
      <c r="C174" s="11">
        <f ca="1"/>
        <v>45860</v>
      </c>
      <c r="D174" s="11">
        <f ca="1"/>
        <v>45861</v>
      </c>
      <c r="E174" s="11">
        <f ca="1"/>
        <v>45862</v>
      </c>
      <c r="F174" s="11">
        <f ca="1"/>
        <v>45863</v>
      </c>
      <c r="G174" s="11">
        <f ca="1"/>
        <v>45864</v>
      </c>
      <c r="H174" s="11">
        <f ca="1"/>
        <v>45865</v>
      </c>
    </row>
    <row r="175" spans="1:8" ht="56.25" customHeight="1" x14ac:dyDescent="0.3">
      <c r="B175" s="7"/>
      <c r="C175" s="7"/>
      <c r="D175" s="7"/>
      <c r="E175" s="7"/>
      <c r="F175" s="7"/>
      <c r="G175" s="7"/>
      <c r="H175" s="8"/>
    </row>
    <row r="176" spans="1:8" ht="16.5" customHeight="1" x14ac:dyDescent="0.3">
      <c r="B176" s="11">
        <f t="array" aca="1" ref="B176:H176" ca="1">Days+29+DATE(Calendar12Year,Calendar12MonthOption,1)-WEEKDAY(DATE(Calendar12Year,Calendar12MonthOption,1),WeekdayOption)</f>
        <v>45866</v>
      </c>
      <c r="C176" s="11">
        <f ca="1"/>
        <v>45867</v>
      </c>
      <c r="D176" s="11">
        <f ca="1"/>
        <v>45868</v>
      </c>
      <c r="E176" s="11">
        <f ca="1"/>
        <v>45869</v>
      </c>
      <c r="F176" s="11">
        <f ca="1"/>
        <v>45870</v>
      </c>
      <c r="G176" s="11">
        <f ca="1"/>
        <v>45871</v>
      </c>
      <c r="H176" s="11">
        <f ca="1"/>
        <v>45872</v>
      </c>
    </row>
    <row r="177" spans="2:8" ht="57" customHeight="1" x14ac:dyDescent="0.3">
      <c r="B177" s="7"/>
      <c r="C177" s="7"/>
      <c r="D177" s="7"/>
      <c r="E177" s="7"/>
      <c r="F177" s="7"/>
      <c r="G177" s="7"/>
      <c r="H177" s="9"/>
    </row>
    <row r="178" spans="2:8" ht="16.5" customHeight="1" x14ac:dyDescent="0.3">
      <c r="B178" s="11">
        <f t="array" aca="1" ref="B178:C178" ca="1">Days+36+DATE(Calendar12Year,Calendar12MonthOption,1)-WEEKDAY(DATE(Calendar12Year,Calendar12MonthOption,1),WeekdayOption)</f>
        <v>45873</v>
      </c>
      <c r="C178" s="11">
        <f ca="1"/>
        <v>45874</v>
      </c>
      <c r="D178" s="62" t="s">
        <v>23</v>
      </c>
      <c r="E178" s="63"/>
      <c r="F178" s="63"/>
      <c r="G178" s="63"/>
      <c r="H178" s="63"/>
    </row>
    <row r="179" spans="2:8" ht="63.75" customHeight="1" x14ac:dyDescent="0.3">
      <c r="B179" s="7"/>
      <c r="C179" s="7"/>
      <c r="D179" s="65"/>
      <c r="E179" s="65"/>
      <c r="F179" s="65"/>
      <c r="G179" s="65"/>
      <c r="H179" s="65"/>
    </row>
  </sheetData>
  <mergeCells count="36">
    <mergeCell ref="D179:H179"/>
    <mergeCell ref="D150:H150"/>
    <mergeCell ref="D151:H151"/>
    <mergeCell ref="D106:H106"/>
    <mergeCell ref="D89:H89"/>
    <mergeCell ref="D136:H136"/>
    <mergeCell ref="D120:H120"/>
    <mergeCell ref="D135:H135"/>
    <mergeCell ref="D107:H107"/>
    <mergeCell ref="D121:H121"/>
    <mergeCell ref="D165:H165"/>
    <mergeCell ref="D178:H178"/>
    <mergeCell ref="C122:E122"/>
    <mergeCell ref="C137:E137"/>
    <mergeCell ref="C152:E152"/>
    <mergeCell ref="C166:E166"/>
    <mergeCell ref="D164:H164"/>
    <mergeCell ref="D13:H13"/>
    <mergeCell ref="D14:H14"/>
    <mergeCell ref="D42:H42"/>
    <mergeCell ref="D58:H58"/>
    <mergeCell ref="D72:H72"/>
    <mergeCell ref="D57:H57"/>
    <mergeCell ref="D71:H71"/>
    <mergeCell ref="D27:H27"/>
    <mergeCell ref="D28:H28"/>
    <mergeCell ref="D41:H41"/>
    <mergeCell ref="C59:E59"/>
    <mergeCell ref="C73:E73"/>
    <mergeCell ref="C90:E90"/>
    <mergeCell ref="C108:E108"/>
    <mergeCell ref="C1:E1"/>
    <mergeCell ref="C15:E15"/>
    <mergeCell ref="C29:E29"/>
    <mergeCell ref="C43:E43"/>
    <mergeCell ref="D88:H88"/>
  </mergeCells>
  <phoneticPr fontId="3" type="noConversion"/>
  <conditionalFormatting sqref="B3:H3 B5:H5 B7:H7 B9:H9 B11:H11 B13:C13">
    <cfRule type="expression" dxfId="11" priority="38">
      <formula>MONTH(B3)&lt;&gt;Calendar1MonthOption</formula>
    </cfRule>
  </conditionalFormatting>
  <conditionalFormatting sqref="B17:H17 B19:H19 B21:H21 B23:H23 B25:H25 B27:C27">
    <cfRule type="expression" dxfId="10" priority="27">
      <formula>MONTH(B17)&lt;&gt;Calendar2MonthOption</formula>
    </cfRule>
  </conditionalFormatting>
  <conditionalFormatting sqref="B31:H31 B33:H33 B35:H35 B37:H37 B39:H39 B41:C41">
    <cfRule type="expression" dxfId="9" priority="25">
      <formula>MONTH(B31)&lt;&gt;Calendar3MonthOption</formula>
    </cfRule>
  </conditionalFormatting>
  <conditionalFormatting sqref="B45:H45 B47:H47 B49:H50 B52:H52 B54:H55 B57:C57">
    <cfRule type="expression" dxfId="8" priority="23">
      <formula>MONTH(B45)&lt;&gt;Calendar4MonthOption</formula>
    </cfRule>
  </conditionalFormatting>
  <conditionalFormatting sqref="B61:H61 B63:H63 B65:H65 B67:H67 B69:H69 B71:C71">
    <cfRule type="expression" dxfId="7" priority="21">
      <formula>MONTH(B61)&lt;&gt;Calendar5MonthOption</formula>
    </cfRule>
  </conditionalFormatting>
  <conditionalFormatting sqref="B75:H75 B77:H78 B80:H81 B83:H84 B86:H86 B88:C88">
    <cfRule type="expression" dxfId="6" priority="19">
      <formula>MONTH(B75)&lt;&gt;Calendar6MonthOption</formula>
    </cfRule>
  </conditionalFormatting>
  <conditionalFormatting sqref="B92:H92 B94:H94 B95:C95 E95:H95 D96 B97:H97 C98:H98 B98:B100 D99:H100 B102:H102 B104:H104 B106:C106">
    <cfRule type="expression" dxfId="5" priority="17">
      <formula>MONTH(B92)&lt;&gt;Calendar7MonthOption</formula>
    </cfRule>
  </conditionalFormatting>
  <conditionalFormatting sqref="B110:H110 B112:H112 B114:H114 B116:H116 B118:H118 B120:C120">
    <cfRule type="expression" dxfId="4" priority="15">
      <formula>MONTH(B110)&lt;&gt;Calendar8MonthOption</formula>
    </cfRule>
  </conditionalFormatting>
  <conditionalFormatting sqref="B124:H124 B126:H126 B128:H128 B130:H131 B133:H133 B135:C135">
    <cfRule type="expression" dxfId="3" priority="13">
      <formula>MONTH(B124)&lt;&gt;Calendar9MonthOption</formula>
    </cfRule>
  </conditionalFormatting>
  <conditionalFormatting sqref="B139:H139 B141:H142 B144:H144 B146:H146 B148:H148 B150:C150">
    <cfRule type="expression" dxfId="2" priority="3">
      <formula>MONTH(B139)&lt;&gt;Calendar10MonthOption</formula>
    </cfRule>
  </conditionalFormatting>
  <conditionalFormatting sqref="B154:H154 B156:H156 B158:H158 B160:H160 B162:H162 B164:C164">
    <cfRule type="expression" dxfId="1" priority="2">
      <formula>MONTH(B154)&lt;&gt;Calendar11MonthOption</formula>
    </cfRule>
  </conditionalFormatting>
  <conditionalFormatting sqref="B168:H168 B170:H170 B172:H172 B174:H174 B176:H176 B178:C178">
    <cfRule type="expression" dxfId="0" priority="1">
      <formula>MONTH(B168)&lt;&gt;Calendar12MonthOption</formula>
    </cfRule>
  </conditionalFormatting>
  <dataValidations xWindow="261" yWindow="449" count="14">
    <dataValidation type="list" errorStyle="warning" allowBlank="1" showInputMessage="1" showErrorMessage="1" error="Select the week start day from the list. Select CANCEL,press ALT+DOWN ARROW for options, then DOWN ARROW and ENTER to make selection" prompt="Select the week start day in this cell. Press ALT+DOWN ARROW to open the drop-down list, then ENTER to make the selection. The calendar will update automatically" sqref="B2" xr:uid="{00000000-0002-0000-0000-000000000000}">
      <formula1>"SUNDAY,MONDAY,TUESDAY,WEDNESDAY,THURSDAY,FRIDAY,SATURDAY"</formula1>
    </dataValidation>
    <dataValidation type="list" errorStyle="warning" allowBlank="1" showInputMessage="1" showErrorMessage="1" error="Select calendar start month from the list. Select CANCEL, press ALT+DOWN ARROW for options, then DOWN ARROW and ENTER to make selection" prompt="Select calendar start month in this cell. Press ALT+DOWN ARROW to open the drop-down list, then ENTER to make the selection" sqref="C1:E1" xr:uid="{00000000-0002-0000-0000-000001000000}">
      <formula1>"January,February,March,April,May,June,July,August,September,October,November,December"</formula1>
    </dataValidation>
    <dataValidation allowBlank="1" showInputMessage="1" prompt="This workbook is a 12-month calendar. Enter starting year in cell B1, then select the starting month in cell C1. The calendar will update automatically for subsequent months" sqref="A1" xr:uid="{00000000-0002-0000-0000-000002000000}"/>
    <dataValidation allowBlank="1" showInputMessage="1" showErrorMessage="1" prompt="Enter year in this cell" sqref="B1" xr:uid="{00000000-0002-0000-0000-000003000000}"/>
    <dataValidation allowBlank="1" showInputMessage="1" prompt="Automatically determined weekday. To change weekdays, select a new week start day in cell B2" sqref="C2:H2 B16" xr:uid="{00000000-0002-0000-0000-000004000000}"/>
    <dataValidation allowBlank="1" showInputMessage="1" prompt="Date" sqref="B3" xr:uid="{00000000-0002-0000-0000-000005000000}"/>
    <dataValidation allowBlank="1" showInputMessage="1" prompt="Enter daily notes here" sqref="B4" xr:uid="{00000000-0002-0000-0000-000006000000}"/>
    <dataValidation allowBlank="1" showInputMessage="1" prompt="Calendar year is automatically updated based on the year selected in cell B1" sqref="B15" xr:uid="{00000000-0002-0000-0000-000007000000}"/>
    <dataValidation allowBlank="1" showInputMessage="1" prompt="Calendar month is automatically updated based on the month selected in cell C1" sqref="C15:E15" xr:uid="{00000000-0002-0000-0000-000008000000}"/>
    <dataValidation allowBlank="1" showInputMessage="1" prompt="Enter monthly Notes in cell below" sqref="D13:H13" xr:uid="{00000000-0002-0000-0000-00000C000000}"/>
    <dataValidation allowBlank="1" showInputMessage="1" prompt="Enter monthly Notes in this cell" sqref="D14:H14" xr:uid="{00000000-0002-0000-0000-00000D000000}"/>
    <dataValidation allowBlank="1" showInputMessage="1" showErrorMessage="1" prompt="Calendar year is automatically updated based on the year selected in cell B1" sqref="B29 B43 B59 B73 B90 B108 B122 B137 B152 B166" xr:uid="{00000000-0002-0000-0000-00000E000000}"/>
    <dataValidation allowBlank="1" showInputMessage="1" showErrorMessage="1" prompt="Calendar month is automatically updated based on the month selected in cell C1" sqref="C152:E152 C29:E29 C43:E43 C59:E59 C73:E73 C90:E90 C108:E108 C122:E122 C137:E137 C166:E166" xr:uid="{00000000-0002-0000-0000-00000F000000}"/>
    <dataValidation allowBlank="1" showInputMessage="1" showErrorMessage="1" prompt="Automatically determined weekday. To change weekdays, select a new week start day in cell B2" sqref="C16:H16 B30:H30 B44:H44 B60:H60 B74:H74 B91:H91 B109:H109 B123:H123 B138:H138 B153:H153 B167:H167" xr:uid="{00000000-0002-0000-0000-000010000000}"/>
  </dataValidations>
  <printOptions horizontalCentered="1" verticalCentered="1"/>
  <pageMargins left="0.25" right="0.25" top="0.45" bottom="0.45" header="0.5" footer="0.5"/>
  <pageSetup paperSize="9" fitToHeight="0" orientation="landscape" r:id="rId1"/>
  <headerFooter alignWithMargins="0"/>
  <rowBreaks count="11" manualBreakCount="11">
    <brk id="14" min="1" max="8" man="1"/>
    <brk id="28" min="1" max="8" man="1"/>
    <brk id="42" min="1" max="8" man="1"/>
    <brk id="58" min="1" max="8" man="1"/>
    <brk id="72" min="1" max="8" man="1"/>
    <brk id="89" min="1" max="8" man="1"/>
    <brk id="107" min="1" max="8" man="1"/>
    <brk id="121" min="1" max="8" man="1"/>
    <brk id="136" min="1" max="8" man="1"/>
    <brk id="151" min="1" max="8" man="1"/>
    <brk id="165" min="1" max="8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1af3243-3dd4-4a8d-8c0d-dd76da1f02a5">Not started</Status>
    <MediaServiceKeyPoints xmlns="71af3243-3dd4-4a8d-8c0d-dd76da1f02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426e97fa315356fffbdcd9876fe988c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14b8f0def80e6d70ce3def20c90759a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033DEB-E0CE-477C-A830-2CEC4FBEB4C7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customXml/itemProps2.xml><?xml version="1.0" encoding="utf-8"?>
<ds:datastoreItem xmlns:ds="http://schemas.openxmlformats.org/officeDocument/2006/customXml" ds:itemID="{D9E064F5-287A-4749-B81B-14A9CFF480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0EC2F5-DB17-4B75-9677-570CB7A949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TM02897376</Template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62</vt:i4>
      </vt:variant>
    </vt:vector>
  </HeadingPairs>
  <TitlesOfParts>
    <vt:vector size="63" baseType="lpstr">
      <vt:lpstr>Calendar</vt:lpstr>
      <vt:lpstr>Calendar10Month</vt:lpstr>
      <vt:lpstr>Calendar10Year</vt:lpstr>
      <vt:lpstr>Calendar11Month</vt:lpstr>
      <vt:lpstr>Calendar11Year</vt:lpstr>
      <vt:lpstr>Calendar12Month</vt:lpstr>
      <vt:lpstr>Calendar12Year</vt:lpstr>
      <vt:lpstr>Calendar1Month</vt:lpstr>
      <vt:lpstr>Calendar1Year</vt:lpstr>
      <vt:lpstr>Calendar2Month</vt:lpstr>
      <vt:lpstr>Calendar2Year</vt:lpstr>
      <vt:lpstr>Calendar3Month</vt:lpstr>
      <vt:lpstr>Calendar3Year</vt:lpstr>
      <vt:lpstr>Calendar4Month</vt:lpstr>
      <vt:lpstr>Calendar4Year</vt:lpstr>
      <vt:lpstr>Calendar5Month</vt:lpstr>
      <vt:lpstr>Calendar5Year</vt:lpstr>
      <vt:lpstr>Calendar6Month</vt:lpstr>
      <vt:lpstr>Calendar6Year</vt:lpstr>
      <vt:lpstr>Calendar7Month</vt:lpstr>
      <vt:lpstr>Calendar7Year</vt:lpstr>
      <vt:lpstr>Calendar8Month</vt:lpstr>
      <vt:lpstr>Calendar8Year</vt:lpstr>
      <vt:lpstr>Calendar9Month</vt:lpstr>
      <vt:lpstr>Calendar9Year</vt:lpstr>
      <vt:lpstr>ColumnTitleRegion1..H12.1</vt:lpstr>
      <vt:lpstr>ColumnTitleRegion10..H54.1</vt:lpstr>
      <vt:lpstr>ColumnTitleRegion11..C56.1</vt:lpstr>
      <vt:lpstr>ColumnTitleRegion12..D56.1</vt:lpstr>
      <vt:lpstr>ColumnTitleRegion13..H68.1</vt:lpstr>
      <vt:lpstr>ColumnTitleRegion14..C70.1</vt:lpstr>
      <vt:lpstr>ColumnTitleRegion15..D70.1</vt:lpstr>
      <vt:lpstr>ColumnTitleRegion16..H82.1</vt:lpstr>
      <vt:lpstr>ColumnTitleRegion17..C84.1</vt:lpstr>
      <vt:lpstr>ColumnTitleRegion18..D84.1</vt:lpstr>
      <vt:lpstr>ColumnTitleRegion19..H96.1</vt:lpstr>
      <vt:lpstr>ColumnTitleRegion2..C14.1</vt:lpstr>
      <vt:lpstr>ColumnTitleRegion20..C98.1</vt:lpstr>
      <vt:lpstr>ColumnTitleRegion21..D98.1</vt:lpstr>
      <vt:lpstr>ColumnTitleRegion22..H110.1</vt:lpstr>
      <vt:lpstr>ColumnTitleRegion23..C112.1</vt:lpstr>
      <vt:lpstr>ColumnTitleRegion24..D112.1</vt:lpstr>
      <vt:lpstr>ColumnTitleRegion25..H124.1</vt:lpstr>
      <vt:lpstr>ColumnTitleRegion26..C126.1</vt:lpstr>
      <vt:lpstr>ColumnTitleRegion27..D126.1</vt:lpstr>
      <vt:lpstr>ColumnTitleRegion28..H138.1</vt:lpstr>
      <vt:lpstr>ColumnTitleRegion29..C140.1</vt:lpstr>
      <vt:lpstr>ColumnTitleRegion3..D14.1</vt:lpstr>
      <vt:lpstr>ColumnTitleRegion30..D140.1</vt:lpstr>
      <vt:lpstr>ColumnTitleRegion31..H152.1</vt:lpstr>
      <vt:lpstr>ColumnTitleRegion32..C154.1</vt:lpstr>
      <vt:lpstr>ColumnTitleRegion33..D154.1</vt:lpstr>
      <vt:lpstr>ColumnTitleRegion34..H166.1</vt:lpstr>
      <vt:lpstr>ColumnTitleRegion35..C168.1</vt:lpstr>
      <vt:lpstr>ColumnTitleRegion36..D168.1</vt:lpstr>
      <vt:lpstr>ColumnTitleRegion4..H26.1</vt:lpstr>
      <vt:lpstr>ColumnTitleRegion5..C28.1</vt:lpstr>
      <vt:lpstr>ColumnTitleRegion6..D28.1</vt:lpstr>
      <vt:lpstr>ColumnTitleRegion7..H40.1</vt:lpstr>
      <vt:lpstr>ColumnTitleRegion8..C42.1</vt:lpstr>
      <vt:lpstr>ColumnTitleRegion9..D42.1</vt:lpstr>
      <vt:lpstr>Calendar!Print_Area</vt:lpstr>
      <vt:lpstr>WeekStart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2020-07-08T21:04:32Z</dcterms:created>
  <dcterms:modified xsi:type="dcterms:W3CDTF">2024-10-11T13:53:29Z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